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tatistics and research\DESTINATION GROWTH INDICATORS\2020\"/>
    </mc:Choice>
  </mc:AlternateContent>
  <xr:revisionPtr revIDLastSave="0" documentId="13_ncr:1_{CECE3C9A-F25D-4C0A-A8E4-06858EAAC4C0}" xr6:coauthVersionLast="45" xr6:coauthVersionMax="45" xr10:uidLastSave="{00000000-0000-0000-0000-000000000000}"/>
  <bookViews>
    <workbookView xWindow="5376" yWindow="264" windowWidth="20460" windowHeight="11796" tabRatio="780" xr2:uid="{0E759C29-2B88-451F-8C91-C6B5CCF8D8A9}"/>
  </bookViews>
  <sheets>
    <sheet name="Summary" sheetId="1" r:id="rId1"/>
    <sheet name="Hotel Occ" sheetId="2" r:id="rId2"/>
    <sheet name="VRM Occ" sheetId="3" r:id="rId3"/>
    <sheet name="Tax Retail GSOB" sheetId="4" r:id="rId4"/>
    <sheet name="Tax Lodging GSOB" sheetId="5" r:id="rId5"/>
    <sheet name="Tax Lodging Foley" sheetId="7" r:id="rId6"/>
    <sheet name="Tax Retail Foley" sheetId="6" r:id="rId7"/>
    <sheet name="RECORDS - NO PRINT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H19" i="1"/>
  <c r="G20" i="1"/>
  <c r="G19" i="1"/>
  <c r="H12" i="1"/>
  <c r="H11" i="1"/>
  <c r="H10" i="1"/>
  <c r="G12" i="1"/>
  <c r="G11" i="1"/>
  <c r="G10" i="1"/>
  <c r="H16" i="1"/>
  <c r="H15" i="1"/>
  <c r="H14" i="1"/>
  <c r="G16" i="1"/>
  <c r="G15" i="1"/>
  <c r="G14" i="1"/>
  <c r="N30" i="3"/>
  <c r="I30" i="3"/>
  <c r="D30" i="3"/>
  <c r="H29" i="5"/>
  <c r="L23" i="5"/>
  <c r="K23" i="5"/>
  <c r="H29" i="4"/>
  <c r="L23" i="4"/>
  <c r="K23" i="4"/>
  <c r="N30" i="2" l="1"/>
  <c r="I30" i="2"/>
  <c r="D30" i="2"/>
  <c r="K19" i="1" l="1"/>
  <c r="L28" i="4"/>
  <c r="L20" i="4"/>
  <c r="K20" i="4"/>
  <c r="L21" i="6"/>
  <c r="L20" i="7"/>
  <c r="K20" i="7"/>
  <c r="L20" i="6"/>
  <c r="K20" i="6"/>
  <c r="L19" i="4" l="1"/>
  <c r="L18" i="4"/>
  <c r="K19" i="4"/>
  <c r="L19" i="6"/>
  <c r="K19" i="6"/>
  <c r="L19" i="7"/>
  <c r="K19" i="7"/>
  <c r="K21" i="4" l="1"/>
  <c r="L21" i="4" s="1"/>
  <c r="K18" i="4"/>
  <c r="I19" i="1" l="1"/>
  <c r="L18" i="6"/>
  <c r="K21" i="6"/>
  <c r="K18" i="6"/>
  <c r="K21" i="7"/>
  <c r="L21" i="7" s="1"/>
  <c r="L18" i="7"/>
  <c r="K18" i="7"/>
  <c r="O22" i="2" l="1"/>
  <c r="J22" i="2"/>
  <c r="E22" i="2"/>
  <c r="K12" i="1" l="1"/>
  <c r="K11" i="1"/>
  <c r="K10" i="1"/>
  <c r="K16" i="1"/>
  <c r="K15" i="1"/>
  <c r="K14" i="1"/>
  <c r="O22" i="3" l="1"/>
  <c r="J22" i="3"/>
  <c r="E22" i="3"/>
  <c r="N10" i="8"/>
  <c r="O36" i="8" l="1"/>
  <c r="N41" i="8"/>
  <c r="Q50" i="8"/>
  <c r="Q49" i="8"/>
  <c r="Q48" i="8"/>
  <c r="Q45" i="8"/>
  <c r="Q44" i="8"/>
  <c r="Q43" i="8"/>
  <c r="Q40" i="8"/>
  <c r="K15" i="6" s="1"/>
  <c r="L15" i="6" s="1"/>
  <c r="Q39" i="8"/>
  <c r="Q38" i="8"/>
  <c r="Q35" i="8"/>
  <c r="Q34" i="8"/>
  <c r="Q33" i="8"/>
  <c r="P51" i="8"/>
  <c r="O51" i="8"/>
  <c r="N51" i="8"/>
  <c r="P46" i="8"/>
  <c r="O46" i="8"/>
  <c r="N46" i="8"/>
  <c r="P41" i="8"/>
  <c r="O41" i="8"/>
  <c r="P36" i="8"/>
  <c r="N36" i="8"/>
  <c r="H36" i="8"/>
  <c r="K50" i="8"/>
  <c r="K49" i="8"/>
  <c r="K48" i="8"/>
  <c r="K45" i="8"/>
  <c r="K44" i="8"/>
  <c r="K43" i="8"/>
  <c r="K40" i="8"/>
  <c r="K15" i="7" s="1"/>
  <c r="L15" i="7" s="1"/>
  <c r="K39" i="8"/>
  <c r="K38" i="8"/>
  <c r="K35" i="8"/>
  <c r="K34" i="8"/>
  <c r="K33" i="8"/>
  <c r="J51" i="8"/>
  <c r="I51" i="8"/>
  <c r="H51" i="8"/>
  <c r="J46" i="8"/>
  <c r="I46" i="8"/>
  <c r="H46" i="8"/>
  <c r="J41" i="8"/>
  <c r="I41" i="8"/>
  <c r="H41" i="8"/>
  <c r="J36" i="8"/>
  <c r="I36" i="8"/>
  <c r="E50" i="8"/>
  <c r="E51" i="8" s="1"/>
  <c r="E49" i="8"/>
  <c r="E48" i="8"/>
  <c r="E45" i="8"/>
  <c r="E44" i="8"/>
  <c r="E43" i="8"/>
  <c r="E40" i="8"/>
  <c r="K15" i="4" s="1"/>
  <c r="E39" i="8"/>
  <c r="E38" i="8"/>
  <c r="E35" i="8"/>
  <c r="E34" i="8"/>
  <c r="E33" i="8"/>
  <c r="D51" i="8"/>
  <c r="C51" i="8"/>
  <c r="B51" i="8"/>
  <c r="D46" i="8"/>
  <c r="C46" i="8"/>
  <c r="B46" i="8"/>
  <c r="D41" i="8"/>
  <c r="C41" i="8"/>
  <c r="B41" i="8"/>
  <c r="D36" i="8"/>
  <c r="C36" i="8"/>
  <c r="B36" i="8"/>
  <c r="E36" i="8"/>
  <c r="O24" i="8"/>
  <c r="O23" i="8"/>
  <c r="O22" i="8"/>
  <c r="O19" i="8"/>
  <c r="K20" i="5" s="1"/>
  <c r="O18" i="8"/>
  <c r="K19" i="5" s="1"/>
  <c r="O17" i="8"/>
  <c r="K18" i="5" s="1"/>
  <c r="L18" i="5" s="1"/>
  <c r="O14" i="8"/>
  <c r="K15" i="5" s="1"/>
  <c r="O13" i="8"/>
  <c r="K14" i="5" s="1"/>
  <c r="O12" i="8"/>
  <c r="K13" i="5" s="1"/>
  <c r="O9" i="8"/>
  <c r="K10" i="5" s="1"/>
  <c r="O8" i="8"/>
  <c r="K9" i="5" s="1"/>
  <c r="O7" i="8"/>
  <c r="K8" i="5" s="1"/>
  <c r="N15" i="8"/>
  <c r="M25" i="8"/>
  <c r="M20" i="8"/>
  <c r="M15" i="8"/>
  <c r="M10" i="8"/>
  <c r="L25" i="8"/>
  <c r="L20" i="8"/>
  <c r="L15" i="8"/>
  <c r="L27" i="8" s="1"/>
  <c r="L10" i="8"/>
  <c r="N25" i="8"/>
  <c r="N20" i="8"/>
  <c r="L20" i="5" l="1"/>
  <c r="L19" i="5"/>
  <c r="P53" i="8"/>
  <c r="K21" i="5"/>
  <c r="L21" i="5" s="1"/>
  <c r="O20" i="8"/>
  <c r="L15" i="5"/>
  <c r="L15" i="4"/>
  <c r="E46" i="8"/>
  <c r="O10" i="8"/>
  <c r="O15" i="8"/>
  <c r="N53" i="8"/>
  <c r="O53" i="8"/>
  <c r="Q51" i="8"/>
  <c r="Q46" i="8"/>
  <c r="Q41" i="8"/>
  <c r="Q36" i="8"/>
  <c r="K36" i="8"/>
  <c r="K51" i="8"/>
  <c r="K46" i="8"/>
  <c r="K41" i="8"/>
  <c r="J53" i="8"/>
  <c r="I53" i="8"/>
  <c r="H53" i="8"/>
  <c r="E41" i="8"/>
  <c r="D53" i="8"/>
  <c r="C53" i="8"/>
  <c r="B53" i="8"/>
  <c r="O25" i="8"/>
  <c r="N27" i="8"/>
  <c r="M27" i="8"/>
  <c r="E53" i="8" l="1"/>
  <c r="O27" i="8"/>
  <c r="Q53" i="8"/>
  <c r="K53" i="8"/>
  <c r="I25" i="5" l="1"/>
  <c r="K11" i="5"/>
  <c r="K16" i="5" l="1"/>
  <c r="L16" i="5" s="1"/>
  <c r="L14" i="4"/>
  <c r="L14" i="7"/>
  <c r="L14" i="6"/>
  <c r="L14" i="5"/>
  <c r="I16" i="1"/>
  <c r="I15" i="1"/>
  <c r="I14" i="1"/>
  <c r="I12" i="1"/>
  <c r="I11" i="1"/>
  <c r="I10" i="1"/>
  <c r="I20" i="1"/>
  <c r="O17" i="3"/>
  <c r="J17" i="3"/>
  <c r="E17" i="3"/>
  <c r="O17" i="2"/>
  <c r="J17" i="2"/>
  <c r="E17" i="2"/>
  <c r="K16" i="7"/>
  <c r="L13" i="7"/>
  <c r="K16" i="6"/>
  <c r="L13" i="6"/>
  <c r="K16" i="4"/>
  <c r="L13" i="4"/>
  <c r="L13" i="5"/>
  <c r="H27" i="8"/>
  <c r="G27" i="8"/>
  <c r="I25" i="8"/>
  <c r="I20" i="8"/>
  <c r="I10" i="8"/>
  <c r="D25" i="8"/>
  <c r="D20" i="8"/>
  <c r="D10" i="8"/>
  <c r="B27" i="8"/>
  <c r="L10" i="4"/>
  <c r="L9" i="4"/>
  <c r="L10" i="6"/>
  <c r="L9" i="6"/>
  <c r="L10" i="7"/>
  <c r="L9" i="7"/>
  <c r="L8" i="7"/>
  <c r="F19" i="7"/>
  <c r="K11" i="7"/>
  <c r="I25" i="7"/>
  <c r="I24" i="7"/>
  <c r="I23" i="7"/>
  <c r="I20" i="7"/>
  <c r="I19" i="7"/>
  <c r="I18" i="7"/>
  <c r="I16" i="7"/>
  <c r="I15" i="7"/>
  <c r="I14" i="7"/>
  <c r="I13" i="7"/>
  <c r="I10" i="7"/>
  <c r="I9" i="7"/>
  <c r="I8" i="7"/>
  <c r="F25" i="7"/>
  <c r="F24" i="7"/>
  <c r="F23" i="7"/>
  <c r="F20" i="7"/>
  <c r="F18" i="7"/>
  <c r="F15" i="7"/>
  <c r="F14" i="7"/>
  <c r="F13" i="7"/>
  <c r="F10" i="7"/>
  <c r="F9" i="7"/>
  <c r="F8" i="7"/>
  <c r="L10" i="5"/>
  <c r="L9" i="5"/>
  <c r="L8" i="5"/>
  <c r="I24" i="5"/>
  <c r="I23" i="5"/>
  <c r="I20" i="5"/>
  <c r="I19" i="5"/>
  <c r="I18" i="5"/>
  <c r="I15" i="5"/>
  <c r="I14" i="5"/>
  <c r="I13" i="5"/>
  <c r="I11" i="5"/>
  <c r="I10" i="5"/>
  <c r="I9" i="5"/>
  <c r="I8" i="5"/>
  <c r="F25" i="5"/>
  <c r="F24" i="5"/>
  <c r="F23" i="5"/>
  <c r="F21" i="5"/>
  <c r="F20" i="5"/>
  <c r="F19" i="5"/>
  <c r="F18" i="5"/>
  <c r="F15" i="5"/>
  <c r="F14" i="5"/>
  <c r="F13" i="5"/>
  <c r="F10" i="5"/>
  <c r="F9" i="5"/>
  <c r="F8" i="5"/>
  <c r="H11" i="6"/>
  <c r="I11" i="6" s="1"/>
  <c r="K11" i="6"/>
  <c r="L11" i="6" s="1"/>
  <c r="L8" i="6"/>
  <c r="I25" i="6"/>
  <c r="I24" i="6"/>
  <c r="I23" i="6"/>
  <c r="I21" i="6"/>
  <c r="I20" i="6"/>
  <c r="I19" i="6"/>
  <c r="I18" i="6"/>
  <c r="I15" i="6"/>
  <c r="I14" i="6"/>
  <c r="I13" i="6"/>
  <c r="I10" i="6"/>
  <c r="I9" i="6"/>
  <c r="I8" i="6"/>
  <c r="F25" i="6"/>
  <c r="F24" i="6"/>
  <c r="F23" i="6"/>
  <c r="F20" i="6"/>
  <c r="F19" i="6"/>
  <c r="F18" i="6"/>
  <c r="F15" i="6"/>
  <c r="F14" i="6"/>
  <c r="F13" i="6"/>
  <c r="F10" i="6"/>
  <c r="F9" i="6"/>
  <c r="F8" i="6"/>
  <c r="L8" i="4"/>
  <c r="K11" i="4"/>
  <c r="L11" i="4" s="1"/>
  <c r="I25" i="4"/>
  <c r="I24" i="4"/>
  <c r="I23" i="4"/>
  <c r="I20" i="4"/>
  <c r="I19" i="4"/>
  <c r="I18" i="4"/>
  <c r="I15" i="4"/>
  <c r="I14" i="4"/>
  <c r="I13" i="4"/>
  <c r="I11" i="4"/>
  <c r="I10" i="4"/>
  <c r="I9" i="4"/>
  <c r="I8" i="4"/>
  <c r="F25" i="4"/>
  <c r="F24" i="4"/>
  <c r="F23" i="4"/>
  <c r="F21" i="4"/>
  <c r="F20" i="4"/>
  <c r="F19" i="4"/>
  <c r="F18" i="4"/>
  <c r="F16" i="4"/>
  <c r="F15" i="4"/>
  <c r="F14" i="4"/>
  <c r="F13" i="4"/>
  <c r="F10" i="4"/>
  <c r="F9" i="4"/>
  <c r="F8" i="4"/>
  <c r="O29" i="3"/>
  <c r="O12" i="3"/>
  <c r="J29" i="3"/>
  <c r="J12" i="3"/>
  <c r="E29" i="3"/>
  <c r="E12" i="3"/>
  <c r="O29" i="2"/>
  <c r="J12" i="1" s="1"/>
  <c r="L12" i="1" s="1"/>
  <c r="J29" i="2"/>
  <c r="E29" i="2"/>
  <c r="J10" i="1" s="1"/>
  <c r="L10" i="1" s="1"/>
  <c r="O12" i="2"/>
  <c r="J12" i="2"/>
  <c r="E12" i="2"/>
  <c r="D27" i="3"/>
  <c r="H26" i="7"/>
  <c r="I26" i="7" s="1"/>
  <c r="H21" i="7"/>
  <c r="I21" i="7" s="1"/>
  <c r="H16" i="7"/>
  <c r="H11" i="7"/>
  <c r="H28" i="7" s="1"/>
  <c r="E26" i="7"/>
  <c r="E21" i="7"/>
  <c r="F21" i="7" s="1"/>
  <c r="E16" i="7"/>
  <c r="F16" i="7" s="1"/>
  <c r="E11" i="7"/>
  <c r="E28" i="7" s="1"/>
  <c r="B26" i="7"/>
  <c r="F26" i="7" s="1"/>
  <c r="B21" i="7"/>
  <c r="B16" i="7"/>
  <c r="B28" i="7" s="1"/>
  <c r="B11" i="7"/>
  <c r="F11" i="7" s="1"/>
  <c r="H26" i="6"/>
  <c r="H28" i="6" s="1"/>
  <c r="H21" i="6"/>
  <c r="H16" i="6"/>
  <c r="I16" i="6" s="1"/>
  <c r="E26" i="6"/>
  <c r="E21" i="6"/>
  <c r="E16" i="6"/>
  <c r="F16" i="6" s="1"/>
  <c r="E11" i="6"/>
  <c r="B26" i="6"/>
  <c r="F26" i="6" s="1"/>
  <c r="B21" i="6"/>
  <c r="F21" i="6" s="1"/>
  <c r="B16" i="6"/>
  <c r="B11" i="6"/>
  <c r="F11" i="6" s="1"/>
  <c r="B28" i="6"/>
  <c r="C28" i="6"/>
  <c r="C26" i="6"/>
  <c r="C21" i="6"/>
  <c r="C16" i="6"/>
  <c r="H26" i="5"/>
  <c r="H21" i="5"/>
  <c r="H16" i="5"/>
  <c r="H11" i="5"/>
  <c r="K20" i="1" s="1"/>
  <c r="E26" i="5"/>
  <c r="F26" i="5" s="1"/>
  <c r="E21" i="5"/>
  <c r="E16" i="5"/>
  <c r="I16" i="5" s="1"/>
  <c r="E11" i="5"/>
  <c r="E28" i="5" s="1"/>
  <c r="B26" i="5"/>
  <c r="B21" i="5"/>
  <c r="B16" i="5"/>
  <c r="B28" i="5" s="1"/>
  <c r="B11" i="5"/>
  <c r="C28" i="5"/>
  <c r="C26" i="5"/>
  <c r="C21" i="5"/>
  <c r="C16" i="5"/>
  <c r="C11" i="5"/>
  <c r="B26" i="4"/>
  <c r="H26" i="4"/>
  <c r="I26" i="4" s="1"/>
  <c r="H21" i="4"/>
  <c r="I21" i="4" s="1"/>
  <c r="H16" i="4"/>
  <c r="I16" i="4" s="1"/>
  <c r="H11" i="4"/>
  <c r="E26" i="4"/>
  <c r="F26" i="4" s="1"/>
  <c r="E21" i="4"/>
  <c r="E16" i="4"/>
  <c r="E11" i="4"/>
  <c r="F11" i="4" s="1"/>
  <c r="B21" i="4"/>
  <c r="B16" i="4"/>
  <c r="B11" i="4"/>
  <c r="N29" i="3"/>
  <c r="M29" i="3"/>
  <c r="L29" i="3"/>
  <c r="N27" i="3"/>
  <c r="M27" i="3"/>
  <c r="L27" i="3"/>
  <c r="N22" i="3"/>
  <c r="M22" i="3"/>
  <c r="L22" i="3"/>
  <c r="N17" i="3"/>
  <c r="M17" i="3"/>
  <c r="L17" i="3"/>
  <c r="N12" i="3"/>
  <c r="M12" i="3"/>
  <c r="L12" i="3"/>
  <c r="I29" i="3"/>
  <c r="H29" i="3"/>
  <c r="G29" i="3"/>
  <c r="I27" i="3"/>
  <c r="H27" i="3"/>
  <c r="G27" i="3"/>
  <c r="I22" i="3"/>
  <c r="H22" i="3"/>
  <c r="G22" i="3"/>
  <c r="I17" i="3"/>
  <c r="H17" i="3"/>
  <c r="G17" i="3"/>
  <c r="I12" i="3"/>
  <c r="H12" i="3"/>
  <c r="G12" i="3"/>
  <c r="D29" i="3"/>
  <c r="C29" i="3"/>
  <c r="B29" i="3"/>
  <c r="C27" i="3"/>
  <c r="B27" i="3"/>
  <c r="D22" i="3"/>
  <c r="C22" i="3"/>
  <c r="B22" i="3"/>
  <c r="D17" i="3"/>
  <c r="C17" i="3"/>
  <c r="B17" i="3"/>
  <c r="D12" i="3"/>
  <c r="C12" i="3"/>
  <c r="B12" i="3"/>
  <c r="N29" i="2"/>
  <c r="M29" i="2"/>
  <c r="L29" i="2"/>
  <c r="N27" i="2"/>
  <c r="N22" i="2"/>
  <c r="N17" i="2"/>
  <c r="N12" i="2"/>
  <c r="M27" i="2"/>
  <c r="M22" i="2"/>
  <c r="M17" i="2"/>
  <c r="M12" i="2"/>
  <c r="L27" i="2"/>
  <c r="L22" i="2"/>
  <c r="L17" i="2"/>
  <c r="L12" i="2"/>
  <c r="I29" i="2"/>
  <c r="H29" i="2"/>
  <c r="G29" i="2"/>
  <c r="I27" i="2"/>
  <c r="I22" i="2"/>
  <c r="I17" i="2"/>
  <c r="I12" i="2"/>
  <c r="H27" i="2"/>
  <c r="H22" i="2"/>
  <c r="H17" i="2"/>
  <c r="H12" i="2"/>
  <c r="G27" i="2"/>
  <c r="G22" i="2"/>
  <c r="G17" i="2"/>
  <c r="G12" i="2"/>
  <c r="D29" i="2"/>
  <c r="C29" i="2"/>
  <c r="B29" i="2"/>
  <c r="D27" i="2"/>
  <c r="C27" i="2"/>
  <c r="B27" i="2"/>
  <c r="D22" i="2"/>
  <c r="C22" i="2"/>
  <c r="B22" i="2"/>
  <c r="D17" i="2"/>
  <c r="C17" i="2"/>
  <c r="B17" i="2"/>
  <c r="D12" i="2"/>
  <c r="C12" i="2"/>
  <c r="B12" i="2"/>
  <c r="B28" i="4"/>
  <c r="J11" i="1" l="1"/>
  <c r="L11" i="1" s="1"/>
  <c r="F28" i="5"/>
  <c r="F28" i="7"/>
  <c r="J16" i="1"/>
  <c r="L16" i="1" s="1"/>
  <c r="E28" i="6"/>
  <c r="F28" i="6" s="1"/>
  <c r="F11" i="5"/>
  <c r="L16" i="6"/>
  <c r="E28" i="4"/>
  <c r="F28" i="4" s="1"/>
  <c r="K28" i="4"/>
  <c r="J19" i="1" s="1"/>
  <c r="L16" i="4"/>
  <c r="I21" i="5"/>
  <c r="I26" i="5"/>
  <c r="I11" i="7"/>
  <c r="L11" i="7"/>
  <c r="D27" i="8"/>
  <c r="L16" i="7"/>
  <c r="L11" i="5"/>
  <c r="F16" i="5"/>
  <c r="J14" i="1"/>
  <c r="L14" i="1" s="1"/>
  <c r="J15" i="1"/>
  <c r="L15" i="1" s="1"/>
  <c r="I27" i="8"/>
  <c r="K28" i="6"/>
  <c r="L28" i="6" s="1"/>
  <c r="I28" i="6"/>
  <c r="I26" i="6"/>
  <c r="K28" i="7"/>
  <c r="L28" i="7" s="1"/>
  <c r="I28" i="7"/>
  <c r="H28" i="4"/>
  <c r="K28" i="5"/>
  <c r="J20" i="1" s="1"/>
  <c r="H28" i="5"/>
  <c r="L19" i="1" l="1"/>
  <c r="I28" i="4"/>
  <c r="I28" i="5"/>
  <c r="L20" i="1"/>
  <c r="L28" i="5"/>
</calcChain>
</file>

<file path=xl/sharedStrings.xml><?xml version="1.0" encoding="utf-8"?>
<sst xmlns="http://schemas.openxmlformats.org/spreadsheetml/2006/main" count="314" uniqueCount="69">
  <si>
    <t>Gulf Shores &amp; Orange Beach Tourism</t>
  </si>
  <si>
    <t>% Var.</t>
  </si>
  <si>
    <t>% Var</t>
  </si>
  <si>
    <t>Hotel Occupancy Rate</t>
  </si>
  <si>
    <t>Hotel Average Daily Rate (ADR)</t>
  </si>
  <si>
    <t>Hotel RevPAR</t>
  </si>
  <si>
    <t>*</t>
  </si>
  <si>
    <t>**</t>
  </si>
  <si>
    <t>Vacation Rentals Occupancy Rate</t>
  </si>
  <si>
    <t>Vacation Rentals Average Daily Rate</t>
  </si>
  <si>
    <t>Vacation Rentals RevPAU</t>
  </si>
  <si>
    <t>YTD 2019</t>
  </si>
  <si>
    <t>SOURCE: Smith Travel Research, Inc. - Republication or other use of this data without the express written permission of STR is strictly prohibited.</t>
  </si>
  <si>
    <t>SOURCE: Copyright Key Data, LLC (2020). Republication or other re-use of this data withtout the express written permission of Key Data is strictly prohibited.</t>
  </si>
  <si>
    <t>HOTEL OCCUPANCY SUMMARY</t>
  </si>
  <si>
    <t xml:space="preserve">Gulf Shores &amp; Orange Beach Tourism </t>
  </si>
  <si>
    <t>DESTINATION GROWTH INDICATORS</t>
  </si>
  <si>
    <t>Gulf Shores &amp; Orange Beach</t>
  </si>
  <si>
    <t>DEC</t>
  </si>
  <si>
    <t>JAN</t>
  </si>
  <si>
    <t>FEB</t>
  </si>
  <si>
    <t>WINTER</t>
  </si>
  <si>
    <t>MAR</t>
  </si>
  <si>
    <t>APR</t>
  </si>
  <si>
    <t>MAY</t>
  </si>
  <si>
    <t>SPRING</t>
  </si>
  <si>
    <t>JUN</t>
  </si>
  <si>
    <t>JUL</t>
  </si>
  <si>
    <t>AUG</t>
  </si>
  <si>
    <t>SUMMER</t>
  </si>
  <si>
    <t>SEP</t>
  </si>
  <si>
    <t>OCT</t>
  </si>
  <si>
    <t>NOV</t>
  </si>
  <si>
    <t>FALL</t>
  </si>
  <si>
    <t>ANNUAL</t>
  </si>
  <si>
    <t>OCCUPANCY RATE</t>
  </si>
  <si>
    <t>AVERAGE DAILY RATE (ADR)</t>
  </si>
  <si>
    <t>REVENUE PER AVAILABLE ROOM (RevPAR)</t>
  </si>
  <si>
    <t>VACATION RENTALS OCCUPANCY SUMMARY</t>
  </si>
  <si>
    <t>TAXABLE RETAIL SALES</t>
  </si>
  <si>
    <t xml:space="preserve">SEP </t>
  </si>
  <si>
    <t>VAR</t>
  </si>
  <si>
    <t>TAXABLE LODGING RENTALS</t>
  </si>
  <si>
    <t>SOURCE: Cities' Revenue Departments</t>
  </si>
  <si>
    <t>SOURCE: Alabama Department of Revenue</t>
  </si>
  <si>
    <t>Foley</t>
  </si>
  <si>
    <t>SOURCE: City of Foley</t>
  </si>
  <si>
    <t>May 2018 - Lodging Tax increased to 7% in GSOB</t>
  </si>
  <si>
    <t>March 2017 - Retail Tax Increase to 3%</t>
  </si>
  <si>
    <t>NOTE: Metrics updated 3/2020 with data from Key Data.</t>
  </si>
  <si>
    <t>YTD 2020</t>
  </si>
  <si>
    <t>GULF SHORES LODGING</t>
  </si>
  <si>
    <t>ORANGE BEACH LODGING</t>
  </si>
  <si>
    <t>Taxable Retail Sales</t>
  </si>
  <si>
    <t>Taxable Lodging Rentals</t>
  </si>
  <si>
    <t>THIS PAGE RECORDS ONLY</t>
  </si>
  <si>
    <t>STATE RECORD</t>
  </si>
  <si>
    <t>/.02</t>
  </si>
  <si>
    <t>GSOBT RETAIL</t>
  </si>
  <si>
    <t>/.03</t>
  </si>
  <si>
    <t>FOLEY LODGING</t>
  </si>
  <si>
    <t>/.07</t>
  </si>
  <si>
    <t>FOLEY RETAIL</t>
  </si>
  <si>
    <t>YTD</t>
  </si>
  <si>
    <t>SEPT 2020</t>
  </si>
  <si>
    <t>SEPT 2019</t>
  </si>
  <si>
    <t>October 2020</t>
  </si>
  <si>
    <t>OCT 2020</t>
  </si>
  <si>
    <t>OCT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</si>
</sst>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7" fontId="1" fillId="0" borderId="2" xfId="0" quotePrefix="1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17" fontId="1" fillId="0" borderId="0" xfId="0" quotePrefix="1" applyNumberFormat="1" applyFont="1" applyAlignment="1"/>
    <xf numFmtId="0" fontId="1" fillId="0" borderId="0" xfId="0" applyFont="1" applyAlignment="1"/>
    <xf numFmtId="0" fontId="0" fillId="0" borderId="0" xfId="0" applyBorder="1"/>
    <xf numFmtId="0" fontId="0" fillId="0" borderId="5" xfId="0" applyBorder="1" applyAlignment="1">
      <alignment horizontal="center"/>
    </xf>
    <xf numFmtId="0" fontId="1" fillId="0" borderId="4" xfId="0" applyFont="1" applyBorder="1"/>
    <xf numFmtId="0" fontId="0" fillId="2" borderId="5" xfId="0" applyFill="1" applyBorder="1"/>
    <xf numFmtId="0" fontId="0" fillId="2" borderId="4" xfId="0" applyFill="1" applyBorder="1"/>
    <xf numFmtId="0" fontId="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0" borderId="3" xfId="0" applyFont="1" applyBorder="1"/>
    <xf numFmtId="0" fontId="4" fillId="0" borderId="0" xfId="0" applyFont="1" applyAlignment="1">
      <alignment horizontal="right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3" xfId="0" applyNumberFormat="1" applyBorder="1" applyAlignment="1">
      <alignment horizontal="center" vertical="center"/>
    </xf>
    <xf numFmtId="165" fontId="0" fillId="0" borderId="3" xfId="0" applyNumberFormat="1" applyBorder="1"/>
    <xf numFmtId="165" fontId="0" fillId="0" borderId="3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/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0" fillId="0" borderId="15" xfId="0" applyNumberFormat="1" applyBorder="1"/>
    <xf numFmtId="166" fontId="0" fillId="0" borderId="10" xfId="0" applyNumberFormat="1" applyBorder="1"/>
    <xf numFmtId="164" fontId="0" fillId="0" borderId="16" xfId="0" applyNumberFormat="1" applyBorder="1"/>
    <xf numFmtId="164" fontId="0" fillId="0" borderId="11" xfId="0" applyNumberFormat="1" applyBorder="1"/>
    <xf numFmtId="166" fontId="1" fillId="0" borderId="12" xfId="0" applyNumberFormat="1" applyFont="1" applyBorder="1"/>
    <xf numFmtId="164" fontId="1" fillId="0" borderId="14" xfId="0" applyNumberFormat="1" applyFont="1" applyBorder="1"/>
    <xf numFmtId="0" fontId="1" fillId="0" borderId="13" xfId="0" applyFont="1" applyBorder="1"/>
    <xf numFmtId="166" fontId="1" fillId="0" borderId="15" xfId="0" applyNumberFormat="1" applyFont="1" applyBorder="1"/>
    <xf numFmtId="164" fontId="1" fillId="0" borderId="16" xfId="0" applyNumberFormat="1" applyFont="1" applyBorder="1"/>
    <xf numFmtId="166" fontId="1" fillId="0" borderId="6" xfId="0" applyNumberFormat="1" applyFont="1" applyBorder="1"/>
    <xf numFmtId="164" fontId="1" fillId="0" borderId="8" xfId="0" applyNumberFormat="1" applyFont="1" applyBorder="1"/>
    <xf numFmtId="166" fontId="0" fillId="0" borderId="5" xfId="0" applyNumberFormat="1" applyBorder="1"/>
    <xf numFmtId="166" fontId="0" fillId="0" borderId="4" xfId="0" applyNumberFormat="1" applyBorder="1"/>
    <xf numFmtId="164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166" fontId="1" fillId="0" borderId="4" xfId="0" applyNumberFormat="1" applyFont="1" applyBorder="1"/>
    <xf numFmtId="166" fontId="1" fillId="0" borderId="1" xfId="0" applyNumberFormat="1" applyFont="1" applyBorder="1"/>
    <xf numFmtId="0" fontId="0" fillId="0" borderId="4" xfId="0" applyBorder="1"/>
    <xf numFmtId="0" fontId="1" fillId="3" borderId="5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6" fontId="0" fillId="0" borderId="3" xfId="0" applyNumberFormat="1" applyBorder="1"/>
    <xf numFmtId="166" fontId="1" fillId="0" borderId="3" xfId="0" applyNumberFormat="1" applyFont="1" applyBorder="1"/>
    <xf numFmtId="0" fontId="1" fillId="3" borderId="1" xfId="0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8" fillId="0" borderId="0" xfId="0" applyFont="1"/>
    <xf numFmtId="166" fontId="0" fillId="0" borderId="0" xfId="0" applyNumberFormat="1" applyBorder="1"/>
    <xf numFmtId="0" fontId="0" fillId="0" borderId="15" xfId="0" applyBorder="1"/>
    <xf numFmtId="166" fontId="0" fillId="0" borderId="16" xfId="0" applyNumberFormat="1" applyBorder="1"/>
    <xf numFmtId="0" fontId="1" fillId="0" borderId="15" xfId="0" applyFont="1" applyBorder="1"/>
    <xf numFmtId="166" fontId="1" fillId="0" borderId="16" xfId="0" applyNumberFormat="1" applyFont="1" applyBorder="1"/>
    <xf numFmtId="3" fontId="0" fillId="0" borderId="5" xfId="0" applyNumberFormat="1" applyBorder="1"/>
    <xf numFmtId="3" fontId="0" fillId="0" borderId="3" xfId="0" applyNumberFormat="1" applyBorder="1"/>
    <xf numFmtId="3" fontId="1" fillId="0" borderId="4" xfId="0" applyNumberFormat="1" applyFont="1" applyBorder="1"/>
    <xf numFmtId="0" fontId="1" fillId="0" borderId="0" xfId="0" applyFont="1" applyAlignment="1">
      <alignment horizontal="right"/>
    </xf>
    <xf numFmtId="166" fontId="1" fillId="0" borderId="0" xfId="0" applyNumberFormat="1" applyFont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86864</xdr:colOff>
      <xdr:row>3</xdr:row>
      <xdr:rowOff>50294</xdr:rowOff>
    </xdr:from>
    <xdr:to>
      <xdr:col>4</xdr:col>
      <xdr:colOff>233184</xdr:colOff>
      <xdr:row>5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BEF8D5-DCD6-43E9-93CB-77ADBA8DE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24" y="598934"/>
          <a:ext cx="1898920" cy="536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30480</xdr:rowOff>
    </xdr:from>
    <xdr:to>
      <xdr:col>3</xdr:col>
      <xdr:colOff>153940</xdr:colOff>
      <xdr:row>4</xdr:row>
      <xdr:rowOff>140206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B14C6D-E32D-4803-8E4D-9661E7FF0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96240"/>
          <a:ext cx="1898920" cy="5364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30480</xdr:rowOff>
    </xdr:from>
    <xdr:to>
      <xdr:col>3</xdr:col>
      <xdr:colOff>153940</xdr:colOff>
      <xdr:row>4</xdr:row>
      <xdr:rowOff>144016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87FBAA-E39F-4171-8D9E-ECB5CE071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96240"/>
          <a:ext cx="1898920" cy="5364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2</xdr:row>
      <xdr:rowOff>45720</xdr:rowOff>
    </xdr:from>
    <xdr:to>
      <xdr:col>2</xdr:col>
      <xdr:colOff>283480</xdr:colOff>
      <xdr:row>4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7B5D55-3F2C-4BC4-A2C9-133C36CEB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411480"/>
          <a:ext cx="1898920" cy="5257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2</xdr:row>
      <xdr:rowOff>45720</xdr:rowOff>
    </xdr:from>
    <xdr:to>
      <xdr:col>2</xdr:col>
      <xdr:colOff>283480</xdr:colOff>
      <xdr:row>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8ADB27-1A38-4C17-B21B-D0FB01D62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411480"/>
          <a:ext cx="1898920" cy="533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2</xdr:row>
      <xdr:rowOff>45720</xdr:rowOff>
    </xdr:from>
    <xdr:to>
      <xdr:col>2</xdr:col>
      <xdr:colOff>283480</xdr:colOff>
      <xdr:row>4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4A3651-B561-488A-8399-DE5F88867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411480"/>
          <a:ext cx="1898920" cy="510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2</xdr:row>
      <xdr:rowOff>45720</xdr:rowOff>
    </xdr:from>
    <xdr:to>
      <xdr:col>2</xdr:col>
      <xdr:colOff>283480</xdr:colOff>
      <xdr:row>4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91C549-39B8-46FB-A3E6-4ECDB3480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411480"/>
          <a:ext cx="1898920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E526-B9CF-4D9E-B680-B37DCBB6426B}">
  <dimension ref="A4:M27"/>
  <sheetViews>
    <sheetView tabSelected="1" workbookViewId="0">
      <selection activeCell="G10" sqref="G10"/>
    </sheetView>
  </sheetViews>
  <sheetFormatPr defaultRowHeight="14.4" x14ac:dyDescent="0.3"/>
  <cols>
    <col min="1" max="2" width="2.6640625" customWidth="1"/>
    <col min="3" max="5" width="12.77734375" customWidth="1"/>
    <col min="6" max="6" width="8.88671875" hidden="1" customWidth="1"/>
    <col min="7" max="12" width="12.77734375" customWidth="1"/>
  </cols>
  <sheetData>
    <row r="4" spans="1:13" ht="18" x14ac:dyDescent="0.35">
      <c r="A4" s="104" t="s">
        <v>15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9"/>
    </row>
    <row r="5" spans="1:13" ht="18" x14ac:dyDescent="0.35">
      <c r="A5" s="105" t="s">
        <v>16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20"/>
    </row>
    <row r="6" spans="1:13" x14ac:dyDescent="0.3">
      <c r="A6" s="106" t="s">
        <v>66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22"/>
    </row>
    <row r="8" spans="1:13" x14ac:dyDescent="0.3">
      <c r="C8" s="91"/>
    </row>
    <row r="9" spans="1:13" ht="15" thickBot="1" x14ac:dyDescent="0.35">
      <c r="B9" s="5"/>
      <c r="C9" s="6"/>
      <c r="D9" s="6"/>
      <c r="E9" s="7"/>
      <c r="G9" s="8" t="s">
        <v>67</v>
      </c>
      <c r="H9" s="9" t="s">
        <v>68</v>
      </c>
      <c r="I9" s="2" t="s">
        <v>1</v>
      </c>
      <c r="J9" s="2" t="s">
        <v>50</v>
      </c>
      <c r="K9" s="2" t="s">
        <v>11</v>
      </c>
      <c r="L9" s="2" t="s">
        <v>2</v>
      </c>
    </row>
    <row r="10" spans="1:13" ht="19.95" customHeight="1" thickTop="1" x14ac:dyDescent="0.3">
      <c r="B10" s="12" t="s">
        <v>6</v>
      </c>
      <c r="C10" s="107" t="s">
        <v>3</v>
      </c>
      <c r="D10" s="107"/>
      <c r="E10" s="108"/>
      <c r="G10" s="36">
        <f>'Hotel Occ'!E25</f>
        <v>0.59599999999999997</v>
      </c>
      <c r="H10" s="36">
        <f>'Hotel Occ'!D25</f>
        <v>0.58199999999999996</v>
      </c>
      <c r="I10" s="36">
        <f>(G10-H10)/H10</f>
        <v>2.4054982817869438E-2</v>
      </c>
      <c r="J10" s="36">
        <f>'Hotel Occ'!E29</f>
        <v>0.53399999999999992</v>
      </c>
      <c r="K10" s="36">
        <f>'Hotel Occ'!D30</f>
        <v>0.61780000000000013</v>
      </c>
      <c r="L10" s="36">
        <f>(J10-K10)/K10</f>
        <v>-0.13564260278407284</v>
      </c>
    </row>
    <row r="11" spans="1:13" ht="19.95" customHeight="1" x14ac:dyDescent="0.3">
      <c r="B11" s="13" t="s">
        <v>6</v>
      </c>
      <c r="C11" s="109" t="s">
        <v>4</v>
      </c>
      <c r="D11" s="109"/>
      <c r="E11" s="110"/>
      <c r="G11" s="40">
        <f>'Hotel Occ'!J25</f>
        <v>145.18</v>
      </c>
      <c r="H11" s="40">
        <f>'Hotel Occ'!I25</f>
        <v>128.76</v>
      </c>
      <c r="I11" s="36">
        <f>(G11-H11)/H11</f>
        <v>0.12752407579993799</v>
      </c>
      <c r="J11" s="40">
        <f>'Hotel Occ'!J29</f>
        <v>142.6</v>
      </c>
      <c r="K11" s="40">
        <f>'Hotel Occ'!I30</f>
        <v>145.80400000000003</v>
      </c>
      <c r="L11" s="36">
        <f>(J11-K11)/K11</f>
        <v>-2.1974705769389286E-2</v>
      </c>
    </row>
    <row r="12" spans="1:13" ht="19.95" customHeight="1" x14ac:dyDescent="0.3">
      <c r="B12" s="14" t="s">
        <v>6</v>
      </c>
      <c r="C12" s="102" t="s">
        <v>5</v>
      </c>
      <c r="D12" s="102"/>
      <c r="E12" s="103"/>
      <c r="G12" s="40">
        <f>'Hotel Occ'!O25</f>
        <v>86.52</v>
      </c>
      <c r="H12" s="40">
        <f>'Hotel Occ'!N25</f>
        <v>74.89</v>
      </c>
      <c r="I12" s="36">
        <f>(G12-H12)/H12</f>
        <v>0.15529443183335553</v>
      </c>
      <c r="J12" s="40">
        <f>'Hotel Occ'!O29</f>
        <v>83.676363636363646</v>
      </c>
      <c r="K12" s="40">
        <f>'Hotel Occ'!N30</f>
        <v>97.112000000000009</v>
      </c>
      <c r="L12" s="36">
        <f>(J12-K12)/K12</f>
        <v>-0.1383519684862464</v>
      </c>
    </row>
    <row r="13" spans="1:13" ht="14.4" customHeight="1" x14ac:dyDescent="0.3">
      <c r="B13" s="5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3" ht="19.95" customHeight="1" x14ac:dyDescent="0.3">
      <c r="B14" s="12" t="s">
        <v>7</v>
      </c>
      <c r="C14" s="107" t="s">
        <v>8</v>
      </c>
      <c r="D14" s="107"/>
      <c r="E14" s="108"/>
      <c r="G14" s="36">
        <f>'VRM Occ'!E25</f>
        <v>0.51300000000000001</v>
      </c>
      <c r="H14" s="36">
        <f>'VRM Occ'!D25</f>
        <v>0.49199999999999999</v>
      </c>
      <c r="I14" s="36">
        <f>(G14-H14)/H14</f>
        <v>4.2682926829268331E-2</v>
      </c>
      <c r="J14" s="36">
        <f>'VRM Occ'!E29</f>
        <v>0.54818181818181821</v>
      </c>
      <c r="K14" s="36">
        <f>'VRM Occ'!D30</f>
        <v>0.60019999999999996</v>
      </c>
      <c r="L14" s="36">
        <f>(J14-K14)/K14</f>
        <v>-8.6668080336857287E-2</v>
      </c>
    </row>
    <row r="15" spans="1:13" ht="19.95" customHeight="1" x14ac:dyDescent="0.3">
      <c r="B15" s="13" t="s">
        <v>7</v>
      </c>
      <c r="C15" s="109" t="s">
        <v>9</v>
      </c>
      <c r="D15" s="109"/>
      <c r="E15" s="110"/>
      <c r="G15" s="40">
        <f>'VRM Occ'!J25</f>
        <v>259</v>
      </c>
      <c r="H15" s="40">
        <f>'VRM Occ'!I25</f>
        <v>180</v>
      </c>
      <c r="I15" s="36">
        <f>(G15-H15)/H15</f>
        <v>0.43888888888888888</v>
      </c>
      <c r="J15" s="40">
        <f>'VRM Occ'!J29</f>
        <v>192.72727272727272</v>
      </c>
      <c r="K15" s="40">
        <f>'VRM Occ'!I30</f>
        <v>199.9</v>
      </c>
      <c r="L15" s="36">
        <f>(J15-K15)/K15</f>
        <v>-3.5881577152212539E-2</v>
      </c>
    </row>
    <row r="16" spans="1:13" ht="19.95" customHeight="1" x14ac:dyDescent="0.3">
      <c r="B16" s="14" t="s">
        <v>7</v>
      </c>
      <c r="C16" s="102" t="s">
        <v>10</v>
      </c>
      <c r="D16" s="102"/>
      <c r="E16" s="103"/>
      <c r="G16" s="40">
        <f>'VRM Occ'!O25</f>
        <v>80</v>
      </c>
      <c r="H16" s="40">
        <f>'VRM Occ'!N25</f>
        <v>89</v>
      </c>
      <c r="I16" s="36">
        <f>(G16-H16)/H16</f>
        <v>-0.10112359550561797</v>
      </c>
      <c r="J16" s="40">
        <f>'VRM Occ'!O29</f>
        <v>100.45454545454545</v>
      </c>
      <c r="K16" s="40">
        <f>'VRM Occ'!N30</f>
        <v>128.4</v>
      </c>
      <c r="L16" s="36">
        <f>(J16-K16)/K16</f>
        <v>-0.21764372698952142</v>
      </c>
    </row>
    <row r="17" spans="2:12" ht="15" customHeight="1" thickBot="1" x14ac:dyDescent="0.35">
      <c r="B17" s="5"/>
      <c r="C17" s="6"/>
      <c r="D17" s="6"/>
      <c r="E17" s="7"/>
      <c r="G17" s="8" t="s">
        <v>64</v>
      </c>
      <c r="H17" s="9" t="s">
        <v>65</v>
      </c>
      <c r="I17" s="2" t="s">
        <v>1</v>
      </c>
      <c r="J17" s="2" t="s">
        <v>50</v>
      </c>
      <c r="K17" s="2" t="s">
        <v>11</v>
      </c>
      <c r="L17" s="2" t="s">
        <v>2</v>
      </c>
    </row>
    <row r="18" spans="2:12" ht="15" thickTop="1" x14ac:dyDescent="0.3">
      <c r="B18" s="5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2:12" ht="19.95" customHeight="1" x14ac:dyDescent="0.3">
      <c r="B19" s="10"/>
      <c r="C19" s="107" t="s">
        <v>53</v>
      </c>
      <c r="D19" s="107"/>
      <c r="E19" s="108"/>
      <c r="G19" s="61">
        <f>'Tax Retail GSOB'!K23</f>
        <v>68859400</v>
      </c>
      <c r="H19" s="61">
        <f>'Tax Retail GSOB'!H23</f>
        <v>73314267</v>
      </c>
      <c r="I19" s="38">
        <f>(G19-H19)/H19</f>
        <v>-6.0763984723464531E-2</v>
      </c>
      <c r="J19" s="61">
        <f>'Tax Retail GSOB'!K28</f>
        <v>769659925</v>
      </c>
      <c r="K19" s="61">
        <f>'Tax Retail GSOB'!H29</f>
        <v>869849014</v>
      </c>
      <c r="L19" s="38">
        <f>(J19-K19)/K19</f>
        <v>-0.11517986154778811</v>
      </c>
    </row>
    <row r="20" spans="2:12" ht="19.95" customHeight="1" x14ac:dyDescent="0.3">
      <c r="B20" s="11"/>
      <c r="C20" s="102" t="s">
        <v>54</v>
      </c>
      <c r="D20" s="102"/>
      <c r="E20" s="103"/>
      <c r="G20" s="62">
        <f>'Tax Lodging GSOB'!K23</f>
        <v>29065844</v>
      </c>
      <c r="H20" s="62">
        <f>'Tax Lodging GSOB'!H23</f>
        <v>36958800</v>
      </c>
      <c r="I20" s="37">
        <f>(G20-H20)/H20</f>
        <v>-0.21356093812569671</v>
      </c>
      <c r="J20" s="62">
        <f>'Tax Lodging GSOB'!K28</f>
        <v>472191585.5</v>
      </c>
      <c r="K20" s="62">
        <f>'Tax Lodging GSOB'!H29</f>
        <v>522049281.5</v>
      </c>
      <c r="L20" s="37">
        <f>(J20-K20)/K20</f>
        <v>-9.550381116653256E-2</v>
      </c>
    </row>
    <row r="23" spans="2:12" x14ac:dyDescent="0.3">
      <c r="D23" s="17"/>
      <c r="E23" s="17"/>
      <c r="F23" s="17"/>
      <c r="G23" s="17"/>
      <c r="H23" s="17"/>
      <c r="I23" s="17"/>
      <c r="J23" s="17"/>
      <c r="K23" s="17"/>
    </row>
    <row r="26" spans="2:12" x14ac:dyDescent="0.3">
      <c r="B26" s="18" t="s">
        <v>6</v>
      </c>
      <c r="C26" s="16" t="s">
        <v>12</v>
      </c>
    </row>
    <row r="27" spans="2:12" x14ac:dyDescent="0.3">
      <c r="B27" s="18" t="s">
        <v>7</v>
      </c>
      <c r="C27" s="16" t="s">
        <v>13</v>
      </c>
    </row>
  </sheetData>
  <mergeCells count="11">
    <mergeCell ref="C14:E14"/>
    <mergeCell ref="C15:E15"/>
    <mergeCell ref="C16:E16"/>
    <mergeCell ref="C19:E19"/>
    <mergeCell ref="C20:E20"/>
    <mergeCell ref="C12:E12"/>
    <mergeCell ref="A4:L4"/>
    <mergeCell ref="A5:L5"/>
    <mergeCell ref="A6:L6"/>
    <mergeCell ref="C10:E10"/>
    <mergeCell ref="C11:E11"/>
  </mergeCells>
  <pageMargins left="0.7" right="0.7" top="0.75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7C76C-C2BC-47B6-87B1-49C741A38F66}">
  <dimension ref="A3:O32"/>
  <sheetViews>
    <sheetView topLeftCell="A7" workbookViewId="0">
      <selection activeCell="O26" sqref="O26"/>
    </sheetView>
  </sheetViews>
  <sheetFormatPr defaultRowHeight="14.4" x14ac:dyDescent="0.3"/>
  <cols>
    <col min="1" max="1" width="9.88671875" customWidth="1"/>
    <col min="6" max="6" width="0.88671875" customWidth="1"/>
    <col min="11" max="11" width="0.88671875" customWidth="1"/>
  </cols>
  <sheetData>
    <row r="3" spans="1:15" ht="15.6" x14ac:dyDescent="0.3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8" x14ac:dyDescent="0.35">
      <c r="A4" s="105" t="s">
        <v>14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x14ac:dyDescent="0.3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7" spans="1:15" x14ac:dyDescent="0.3">
      <c r="A7" s="26"/>
      <c r="B7" s="114" t="s">
        <v>35</v>
      </c>
      <c r="C7" s="115"/>
      <c r="D7" s="115"/>
      <c r="E7" s="116"/>
      <c r="F7" s="28"/>
      <c r="G7" s="114" t="s">
        <v>36</v>
      </c>
      <c r="H7" s="115"/>
      <c r="I7" s="115"/>
      <c r="J7" s="116"/>
      <c r="K7" s="28"/>
      <c r="L7" s="114" t="s">
        <v>37</v>
      </c>
      <c r="M7" s="115"/>
      <c r="N7" s="115"/>
      <c r="O7" s="116"/>
    </row>
    <row r="8" spans="1:15" x14ac:dyDescent="0.3">
      <c r="A8" s="27"/>
      <c r="B8" s="29">
        <v>2017</v>
      </c>
      <c r="C8" s="29">
        <v>2018</v>
      </c>
      <c r="D8" s="29">
        <v>2019</v>
      </c>
      <c r="E8" s="29">
        <v>2020</v>
      </c>
      <c r="F8" s="24"/>
      <c r="G8" s="29">
        <v>2017</v>
      </c>
      <c r="H8" s="29">
        <v>2018</v>
      </c>
      <c r="I8" s="29">
        <v>2019</v>
      </c>
      <c r="J8" s="29">
        <v>2020</v>
      </c>
      <c r="K8" s="24"/>
      <c r="L8" s="29">
        <v>2017</v>
      </c>
      <c r="M8" s="29">
        <v>2018</v>
      </c>
      <c r="N8" s="29">
        <v>2019</v>
      </c>
      <c r="O8" s="29">
        <v>2020</v>
      </c>
    </row>
    <row r="9" spans="1:15" x14ac:dyDescent="0.3">
      <c r="A9" s="4" t="s">
        <v>18</v>
      </c>
      <c r="B9" s="39">
        <v>0.34599999999999997</v>
      </c>
      <c r="C9" s="39">
        <v>0.32700000000000001</v>
      </c>
      <c r="D9" s="39">
        <v>0.3</v>
      </c>
      <c r="E9" s="65">
        <v>0.33299999999999996</v>
      </c>
      <c r="F9" s="3"/>
      <c r="G9" s="41">
        <v>90.02</v>
      </c>
      <c r="H9" s="41">
        <v>86.11</v>
      </c>
      <c r="I9" s="41">
        <v>89.74</v>
      </c>
      <c r="J9" s="66">
        <v>90.84</v>
      </c>
      <c r="K9" s="3"/>
      <c r="L9" s="41">
        <v>31.17</v>
      </c>
      <c r="M9" s="41">
        <v>28.17</v>
      </c>
      <c r="N9" s="41">
        <v>26.97</v>
      </c>
      <c r="O9" s="66">
        <v>30.21</v>
      </c>
    </row>
    <row r="10" spans="1:15" x14ac:dyDescent="0.3">
      <c r="A10" s="3" t="s">
        <v>19</v>
      </c>
      <c r="B10" s="39">
        <v>0.38600000000000001</v>
      </c>
      <c r="C10" s="39">
        <v>0.33</v>
      </c>
      <c r="D10" s="39">
        <v>0.33700000000000002</v>
      </c>
      <c r="E10" s="65">
        <v>0.57100000000000006</v>
      </c>
      <c r="F10" s="3"/>
      <c r="G10" s="41">
        <v>86.35</v>
      </c>
      <c r="H10" s="41">
        <v>78.23</v>
      </c>
      <c r="I10" s="41">
        <v>83.52</v>
      </c>
      <c r="J10" s="66">
        <v>58</v>
      </c>
      <c r="K10" s="3"/>
      <c r="L10" s="41">
        <v>33.369999999999997</v>
      </c>
      <c r="M10" s="41">
        <v>25.82</v>
      </c>
      <c r="N10" s="41">
        <v>28.12</v>
      </c>
      <c r="O10" s="66">
        <v>33</v>
      </c>
    </row>
    <row r="11" spans="1:15" x14ac:dyDescent="0.3">
      <c r="A11" s="3" t="s">
        <v>20</v>
      </c>
      <c r="B11" s="39">
        <v>0.60299999999999998</v>
      </c>
      <c r="C11" s="39">
        <v>0.56799999999999995</v>
      </c>
      <c r="D11" s="39">
        <v>0.54600000000000004</v>
      </c>
      <c r="E11" s="65">
        <v>0.56399999999999995</v>
      </c>
      <c r="F11" s="3"/>
      <c r="G11" s="41">
        <v>100.15</v>
      </c>
      <c r="H11" s="41">
        <v>95.05</v>
      </c>
      <c r="I11" s="41">
        <v>98.8</v>
      </c>
      <c r="J11" s="66">
        <v>99.67</v>
      </c>
      <c r="K11" s="3"/>
      <c r="L11" s="41">
        <v>60.37</v>
      </c>
      <c r="M11" s="41">
        <v>53.95</v>
      </c>
      <c r="N11" s="41">
        <v>53.94</v>
      </c>
      <c r="O11" s="66">
        <v>56.17</v>
      </c>
    </row>
    <row r="12" spans="1:15" x14ac:dyDescent="0.3">
      <c r="A12" s="34" t="s">
        <v>21</v>
      </c>
      <c r="B12" s="63">
        <f>AVERAGE(B9:B11)</f>
        <v>0.44500000000000001</v>
      </c>
      <c r="C12" s="63">
        <f>AVERAGE(C9:C11)</f>
        <v>0.40833333333333338</v>
      </c>
      <c r="D12" s="63">
        <f>AVERAGE(D9:D11)</f>
        <v>0.39433333333333337</v>
      </c>
      <c r="E12" s="67">
        <f>AVERAGE(E9:E11)</f>
        <v>0.48933333333333334</v>
      </c>
      <c r="F12" s="34"/>
      <c r="G12" s="64">
        <f>AVERAGE(G9:G11)</f>
        <v>92.173333333333332</v>
      </c>
      <c r="H12" s="64">
        <f>AVERAGE(H9:H11)</f>
        <v>86.463333333333324</v>
      </c>
      <c r="I12" s="64">
        <f>AVERAGE(I9:I11)</f>
        <v>90.686666666666667</v>
      </c>
      <c r="J12" s="68">
        <f>AVERAGE(J9:J11)</f>
        <v>82.836666666666659</v>
      </c>
      <c r="K12" s="34"/>
      <c r="L12" s="64">
        <f>AVERAGE(L9:L11)</f>
        <v>41.636666666666663</v>
      </c>
      <c r="M12" s="64">
        <f>AVERAGE(M9:M11)</f>
        <v>35.979999999999997</v>
      </c>
      <c r="N12" s="64">
        <f>AVERAGE(N9:N11)</f>
        <v>36.343333333333334</v>
      </c>
      <c r="O12" s="83">
        <f>AVERAGE(O9:O11)</f>
        <v>39.793333333333329</v>
      </c>
    </row>
    <row r="13" spans="1:15" x14ac:dyDescent="0.3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</row>
    <row r="14" spans="1:15" x14ac:dyDescent="0.3">
      <c r="A14" s="3" t="s">
        <v>22</v>
      </c>
      <c r="B14" s="39">
        <v>0.72899999999999998</v>
      </c>
      <c r="C14" s="39">
        <v>0.73599999999999999</v>
      </c>
      <c r="D14" s="39">
        <v>0.72699999999999998</v>
      </c>
      <c r="E14" s="86">
        <v>0.374</v>
      </c>
      <c r="F14" s="3"/>
      <c r="G14" s="41">
        <v>141.66999999999999</v>
      </c>
      <c r="H14" s="41">
        <v>142.01</v>
      </c>
      <c r="I14" s="41">
        <v>148.15</v>
      </c>
      <c r="J14" s="87">
        <v>128.76</v>
      </c>
      <c r="K14" s="3"/>
      <c r="L14" s="41">
        <v>103.31</v>
      </c>
      <c r="M14" s="41">
        <v>104.46</v>
      </c>
      <c r="N14" s="41">
        <v>107.74</v>
      </c>
      <c r="O14" s="89">
        <v>48.15</v>
      </c>
    </row>
    <row r="15" spans="1:15" x14ac:dyDescent="0.3">
      <c r="A15" s="3" t="s">
        <v>23</v>
      </c>
      <c r="B15" s="39">
        <v>0.69699999999999995</v>
      </c>
      <c r="C15" s="39">
        <v>0.65600000000000003</v>
      </c>
      <c r="D15" s="39">
        <v>0.62</v>
      </c>
      <c r="E15" s="86">
        <v>9.1999999999999998E-2</v>
      </c>
      <c r="F15" s="3"/>
      <c r="G15" s="41">
        <v>145</v>
      </c>
      <c r="H15" s="41">
        <v>148.4</v>
      </c>
      <c r="I15" s="41">
        <v>150.38999999999999</v>
      </c>
      <c r="J15" s="87">
        <v>84.67</v>
      </c>
      <c r="K15" s="3"/>
      <c r="L15" s="41">
        <v>101.11</v>
      </c>
      <c r="M15" s="41">
        <v>97.28</v>
      </c>
      <c r="N15" s="41">
        <v>93.29</v>
      </c>
      <c r="O15" s="90">
        <v>7.83</v>
      </c>
    </row>
    <row r="16" spans="1:15" x14ac:dyDescent="0.3">
      <c r="A16" s="3" t="s">
        <v>24</v>
      </c>
      <c r="B16" s="39">
        <v>0.72899999999999998</v>
      </c>
      <c r="C16" s="39">
        <v>0.69299999999999995</v>
      </c>
      <c r="D16" s="39">
        <v>0.74399999999999999</v>
      </c>
      <c r="E16" s="86">
        <v>0.67400000000000004</v>
      </c>
      <c r="F16" s="3"/>
      <c r="G16" s="41">
        <v>177.27</v>
      </c>
      <c r="H16" s="41">
        <v>169.11</v>
      </c>
      <c r="I16" s="41">
        <v>179.74</v>
      </c>
      <c r="J16" s="87">
        <v>168.7</v>
      </c>
      <c r="K16" s="3"/>
      <c r="L16" s="41">
        <v>129.18</v>
      </c>
      <c r="M16" s="41">
        <v>117.18</v>
      </c>
      <c r="N16" s="41">
        <v>133.65</v>
      </c>
      <c r="O16" s="90">
        <v>113.67</v>
      </c>
    </row>
    <row r="17" spans="1:15" x14ac:dyDescent="0.3">
      <c r="A17" s="34" t="s">
        <v>25</v>
      </c>
      <c r="B17" s="63">
        <f>AVERAGE(B14:B16)</f>
        <v>0.71833333333333327</v>
      </c>
      <c r="C17" s="63">
        <f>AVERAGE(C14:C16)</f>
        <v>0.69499999999999995</v>
      </c>
      <c r="D17" s="63">
        <f>AVERAGE(D14:D16)</f>
        <v>0.69700000000000006</v>
      </c>
      <c r="E17" s="67">
        <f>AVERAGE(E14:E16)</f>
        <v>0.38000000000000006</v>
      </c>
      <c r="F17" s="34"/>
      <c r="G17" s="64">
        <f>AVERAGE(G14:G16)</f>
        <v>154.64666666666665</v>
      </c>
      <c r="H17" s="64">
        <f>AVERAGE(H14:H16)</f>
        <v>153.17333333333332</v>
      </c>
      <c r="I17" s="64">
        <f>AVERAGE(I14:I16)</f>
        <v>159.42666666666665</v>
      </c>
      <c r="J17" s="68">
        <f>AVERAGE(J14:J16)</f>
        <v>127.37666666666667</v>
      </c>
      <c r="K17" s="34"/>
      <c r="L17" s="64">
        <f>AVERAGE(L14:L16)</f>
        <v>111.2</v>
      </c>
      <c r="M17" s="64">
        <f>AVERAGE(M14:M16)</f>
        <v>106.30666666666667</v>
      </c>
      <c r="N17" s="64">
        <f>AVERAGE(N14:N16)</f>
        <v>111.56</v>
      </c>
      <c r="O17" s="83">
        <f>AVERAGE(O14:O16)</f>
        <v>56.550000000000004</v>
      </c>
    </row>
    <row r="18" spans="1:15" x14ac:dyDescent="0.3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</row>
    <row r="19" spans="1:15" x14ac:dyDescent="0.3">
      <c r="A19" s="3" t="s">
        <v>26</v>
      </c>
      <c r="B19" s="39">
        <v>0.79300000000000004</v>
      </c>
      <c r="C19" s="39">
        <v>0.86199999999999999</v>
      </c>
      <c r="D19" s="39">
        <v>0.85699999999999998</v>
      </c>
      <c r="E19" s="86">
        <v>0.74299999999999999</v>
      </c>
      <c r="F19" s="3"/>
      <c r="G19" s="41">
        <v>188.82</v>
      </c>
      <c r="H19" s="41">
        <v>203.55</v>
      </c>
      <c r="I19" s="41">
        <v>207.07</v>
      </c>
      <c r="J19" s="87">
        <v>220.01</v>
      </c>
      <c r="K19" s="3"/>
      <c r="L19" s="41">
        <v>149.68</v>
      </c>
      <c r="M19" s="41">
        <v>175.43</v>
      </c>
      <c r="N19" s="41">
        <v>177.44</v>
      </c>
      <c r="O19" s="89">
        <v>163.41</v>
      </c>
    </row>
    <row r="20" spans="1:15" x14ac:dyDescent="0.3">
      <c r="A20" s="3" t="s">
        <v>27</v>
      </c>
      <c r="B20" s="39">
        <v>0.87</v>
      </c>
      <c r="C20" s="39">
        <v>0.89200000000000002</v>
      </c>
      <c r="D20" s="39">
        <v>0.80100000000000005</v>
      </c>
      <c r="E20" s="86">
        <v>0.81299999999999994</v>
      </c>
      <c r="F20" s="3"/>
      <c r="G20" s="41">
        <v>215.02</v>
      </c>
      <c r="H20" s="41">
        <v>222.22</v>
      </c>
      <c r="I20" s="41">
        <v>211.95</v>
      </c>
      <c r="J20" s="87">
        <v>239.6</v>
      </c>
      <c r="K20" s="3"/>
      <c r="L20" s="41">
        <v>187.08</v>
      </c>
      <c r="M20" s="41">
        <v>198.32</v>
      </c>
      <c r="N20" s="41">
        <v>169.86</v>
      </c>
      <c r="O20" s="90">
        <v>194.8</v>
      </c>
    </row>
    <row r="21" spans="1:15" x14ac:dyDescent="0.3">
      <c r="A21" s="3" t="s">
        <v>28</v>
      </c>
      <c r="B21" s="39">
        <v>0.624</v>
      </c>
      <c r="C21" s="39">
        <v>0.67900000000000005</v>
      </c>
      <c r="D21" s="39">
        <v>0.63100000000000001</v>
      </c>
      <c r="E21" s="86">
        <v>0.61599999999999999</v>
      </c>
      <c r="F21" s="3"/>
      <c r="G21" s="41">
        <v>146.61000000000001</v>
      </c>
      <c r="H21" s="41">
        <v>158.82</v>
      </c>
      <c r="I21" s="41">
        <v>156.24</v>
      </c>
      <c r="J21" s="87">
        <v>175.82</v>
      </c>
      <c r="K21" s="3"/>
      <c r="L21" s="41">
        <v>91.45</v>
      </c>
      <c r="M21" s="41">
        <v>107.81</v>
      </c>
      <c r="N21" s="41">
        <v>98.65</v>
      </c>
      <c r="O21" s="90">
        <v>108.24</v>
      </c>
    </row>
    <row r="22" spans="1:15" x14ac:dyDescent="0.3">
      <c r="A22" s="34" t="s">
        <v>29</v>
      </c>
      <c r="B22" s="63">
        <f>AVERAGE(B19:B21)</f>
        <v>0.76233333333333331</v>
      </c>
      <c r="C22" s="63">
        <f>AVERAGE(C19:C21)</f>
        <v>0.81099999999999994</v>
      </c>
      <c r="D22" s="63">
        <f>AVERAGE(D19:D21)</f>
        <v>0.7629999999999999</v>
      </c>
      <c r="E22" s="67">
        <f>AVERAGE(E19:E21)</f>
        <v>0.72400000000000009</v>
      </c>
      <c r="F22" s="34"/>
      <c r="G22" s="64">
        <f>AVERAGE(G19:G21)</f>
        <v>183.48333333333335</v>
      </c>
      <c r="H22" s="64">
        <f>AVERAGE(H19:H21)</f>
        <v>194.86333333333332</v>
      </c>
      <c r="I22" s="64">
        <f>AVERAGE(I19:I21)</f>
        <v>191.75333333333333</v>
      </c>
      <c r="J22" s="68">
        <f>AVERAGE(J19:J21)</f>
        <v>211.81000000000003</v>
      </c>
      <c r="K22" s="34"/>
      <c r="L22" s="64">
        <f>AVERAGE(L19:L21)</f>
        <v>142.73666666666665</v>
      </c>
      <c r="M22" s="64">
        <f>AVERAGE(M19:M21)</f>
        <v>160.52000000000001</v>
      </c>
      <c r="N22" s="64">
        <f>AVERAGE(N19:N21)</f>
        <v>148.65</v>
      </c>
      <c r="O22" s="83">
        <f>AVERAGE(O19:O21)</f>
        <v>155.48333333333335</v>
      </c>
    </row>
    <row r="23" spans="1:15" x14ac:dyDescent="0.3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/>
    </row>
    <row r="24" spans="1:15" x14ac:dyDescent="0.3">
      <c r="A24" s="3" t="s">
        <v>30</v>
      </c>
      <c r="B24" s="39">
        <v>0.66200000000000003</v>
      </c>
      <c r="C24" s="39">
        <v>0.61699999999999999</v>
      </c>
      <c r="D24" s="39">
        <v>0.61499999999999999</v>
      </c>
      <c r="E24" s="86">
        <v>0.498</v>
      </c>
      <c r="F24" s="3"/>
      <c r="G24" s="41">
        <v>134.36000000000001</v>
      </c>
      <c r="H24" s="41">
        <v>139.87</v>
      </c>
      <c r="I24" s="41">
        <v>132.44</v>
      </c>
      <c r="J24" s="87">
        <v>157.35</v>
      </c>
      <c r="K24" s="3"/>
      <c r="L24" s="41">
        <v>88.89</v>
      </c>
      <c r="M24" s="41">
        <v>86.24</v>
      </c>
      <c r="N24" s="41">
        <v>81.459999999999994</v>
      </c>
      <c r="O24" s="89">
        <v>78.44</v>
      </c>
    </row>
    <row r="25" spans="1:15" x14ac:dyDescent="0.3">
      <c r="A25" s="3" t="s">
        <v>31</v>
      </c>
      <c r="B25" s="39">
        <v>0.58399999999999996</v>
      </c>
      <c r="C25" s="39">
        <v>0.71399999999999997</v>
      </c>
      <c r="D25" s="39">
        <v>0.58199999999999996</v>
      </c>
      <c r="E25" s="86">
        <v>0.59599999999999997</v>
      </c>
      <c r="F25" s="3"/>
      <c r="G25" s="41">
        <v>117.39</v>
      </c>
      <c r="H25" s="41">
        <v>130.61000000000001</v>
      </c>
      <c r="I25" s="41">
        <v>128.76</v>
      </c>
      <c r="J25" s="87">
        <v>145.18</v>
      </c>
      <c r="K25" s="3"/>
      <c r="L25" s="41">
        <v>68.599999999999994</v>
      </c>
      <c r="M25" s="41">
        <v>93.21</v>
      </c>
      <c r="N25" s="41">
        <v>74.89</v>
      </c>
      <c r="O25" s="3">
        <v>86.52</v>
      </c>
    </row>
    <row r="26" spans="1:15" x14ac:dyDescent="0.3">
      <c r="A26" s="3" t="s">
        <v>32</v>
      </c>
      <c r="B26" s="39">
        <v>0.47599999999999998</v>
      </c>
      <c r="C26" s="39">
        <v>0.46400000000000002</v>
      </c>
      <c r="D26" s="39">
        <v>0.43099999999999999</v>
      </c>
      <c r="F26" s="3"/>
      <c r="G26" s="41">
        <v>98.33</v>
      </c>
      <c r="H26" s="41">
        <v>103.11</v>
      </c>
      <c r="I26" s="41">
        <v>100.69</v>
      </c>
      <c r="K26" s="3"/>
      <c r="L26" s="41">
        <v>46.77</v>
      </c>
      <c r="M26" s="41">
        <v>47.85</v>
      </c>
      <c r="N26" s="41">
        <v>43.39</v>
      </c>
      <c r="O26" s="3"/>
    </row>
    <row r="27" spans="1:15" x14ac:dyDescent="0.3">
      <c r="A27" s="34" t="s">
        <v>33</v>
      </c>
      <c r="B27" s="63">
        <f>AVERAGE(B24:B26)</f>
        <v>0.57399999999999995</v>
      </c>
      <c r="C27" s="63">
        <f>AVERAGE(C24:C26)</f>
        <v>0.59833333333333327</v>
      </c>
      <c r="D27" s="63">
        <f>AVERAGE(D24:D26)</f>
        <v>0.54266666666666674</v>
      </c>
      <c r="F27" s="34"/>
      <c r="G27" s="64">
        <f>AVERAGE(G24:G26)</f>
        <v>116.69333333333333</v>
      </c>
      <c r="H27" s="64">
        <f>AVERAGE(H24:H26)</f>
        <v>124.53000000000002</v>
      </c>
      <c r="I27" s="64">
        <f>AVERAGE(I24:I26)</f>
        <v>120.63</v>
      </c>
      <c r="K27" s="34"/>
      <c r="L27" s="64">
        <f>AVERAGE(L24:L26)</f>
        <v>68.086666666666673</v>
      </c>
      <c r="M27" s="64">
        <f>AVERAGE(M24:M26)</f>
        <v>75.766666666666666</v>
      </c>
      <c r="N27" s="64">
        <f>AVERAGE(N24:N26)</f>
        <v>66.58</v>
      </c>
      <c r="O27" s="73"/>
    </row>
    <row r="28" spans="1:15" x14ac:dyDescent="0.3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</row>
    <row r="29" spans="1:15" x14ac:dyDescent="0.3">
      <c r="A29" s="25" t="s">
        <v>34</v>
      </c>
      <c r="B29" s="42">
        <f>AVERAGE(B9:B11,B14:B16,B19:B21,B24:B26)</f>
        <v>0.62491666666666668</v>
      </c>
      <c r="C29" s="42">
        <f>AVERAGE(C9:C11,C14:C16,C19:C21,C24:C26)</f>
        <v>0.62816666666666665</v>
      </c>
      <c r="D29" s="42">
        <f>AVERAGE(D9:D11,D14:D16,D19:D21,D24:D26)</f>
        <v>0.59925000000000006</v>
      </c>
      <c r="E29" s="45">
        <f>AVERAGE(E9:E11,E14:E16,E19:E21,E24:E26)</f>
        <v>0.53399999999999992</v>
      </c>
      <c r="F29" s="25"/>
      <c r="G29" s="43">
        <f>AVERAGE(G9:G11,G14:G16,G19:G21,G24:G26)</f>
        <v>136.74916666666667</v>
      </c>
      <c r="H29" s="43">
        <f>AVERAGE(H9:H11,H14:H16,H19:H21,H24:H26)</f>
        <v>139.75749999999999</v>
      </c>
      <c r="I29" s="43">
        <f>AVERAGE(I9:I11,I14:I16,I19:I21,I24:I26)</f>
        <v>140.6241666666667</v>
      </c>
      <c r="J29" s="46">
        <f>AVERAGE(J9:J11,J14:J16,J19:J21,J24:J26)</f>
        <v>142.6</v>
      </c>
      <c r="K29" s="25"/>
      <c r="L29" s="43">
        <f>AVERAGE(L9:L11,L14:L16,L19:L21,L24:L26)</f>
        <v>90.915000000000006</v>
      </c>
      <c r="M29" s="43">
        <f>AVERAGE(M9:M11,M14:M16,M19:M21,M24:M26)</f>
        <v>94.643333333333317</v>
      </c>
      <c r="N29" s="43">
        <f>AVERAGE(N9:N11,N14:N16,N19:N21,N24:N26)</f>
        <v>90.78333333333336</v>
      </c>
      <c r="O29" s="46">
        <f>AVERAGE(O9:O11,O14:O16,O19:O21,O24:O26)</f>
        <v>83.676363636363646</v>
      </c>
    </row>
    <row r="30" spans="1:15" x14ac:dyDescent="0.3">
      <c r="C30" s="100" t="s">
        <v>63</v>
      </c>
      <c r="D30" s="67">
        <f>AVERAGE(D9:D11,D14:D16,D19:D21,D24)</f>
        <v>0.61780000000000013</v>
      </c>
      <c r="H30" s="100" t="s">
        <v>63</v>
      </c>
      <c r="I30" s="68">
        <f>AVERAGE(I9:I11,I14:I16,I19:I21,I24)</f>
        <v>145.80400000000003</v>
      </c>
      <c r="M30" s="100" t="s">
        <v>63</v>
      </c>
      <c r="N30" s="68">
        <f>AVERAGE(N9:N11,N14:N16,N19:N21,N24)</f>
        <v>97.112000000000009</v>
      </c>
    </row>
    <row r="32" spans="1:15" x14ac:dyDescent="0.3">
      <c r="A32" s="31" t="s">
        <v>6</v>
      </c>
      <c r="B32" s="16" t="s">
        <v>12</v>
      </c>
    </row>
  </sheetData>
  <mergeCells count="10">
    <mergeCell ref="A3:O3"/>
    <mergeCell ref="A4:O4"/>
    <mergeCell ref="A5:O5"/>
    <mergeCell ref="A28:O28"/>
    <mergeCell ref="B7:E7"/>
    <mergeCell ref="G7:J7"/>
    <mergeCell ref="L7:O7"/>
    <mergeCell ref="A13:O13"/>
    <mergeCell ref="A18:O18"/>
    <mergeCell ref="A23:O23"/>
  </mergeCells>
  <pageMargins left="0.7" right="0.7" top="0.75" bottom="0.75" header="0.3" footer="0.3"/>
  <pageSetup orientation="landscape" horizontalDpi="4294967295" verticalDpi="4294967295" r:id="rId1"/>
  <ignoredErrors>
    <ignoredError sqref="B12:O12 B29:O2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A8342-E506-4E3F-9286-75F6BD6BE889}">
  <dimension ref="A3:O33"/>
  <sheetViews>
    <sheetView topLeftCell="A7" workbookViewId="0">
      <selection activeCell="E26" sqref="E26"/>
    </sheetView>
  </sheetViews>
  <sheetFormatPr defaultRowHeight="14.4" x14ac:dyDescent="0.3"/>
  <cols>
    <col min="1" max="1" width="9.88671875" customWidth="1"/>
    <col min="6" max="6" width="0.88671875" customWidth="1"/>
    <col min="11" max="11" width="0.88671875" customWidth="1"/>
  </cols>
  <sheetData>
    <row r="3" spans="1:15" ht="15.6" x14ac:dyDescent="0.3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8" x14ac:dyDescent="0.35">
      <c r="A4" s="105" t="s">
        <v>38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x14ac:dyDescent="0.3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7" spans="1:15" x14ac:dyDescent="0.3">
      <c r="A7" s="26"/>
      <c r="B7" s="114" t="s">
        <v>35</v>
      </c>
      <c r="C7" s="115"/>
      <c r="D7" s="115"/>
      <c r="E7" s="116"/>
      <c r="F7" s="28"/>
      <c r="G7" s="114" t="s">
        <v>36</v>
      </c>
      <c r="H7" s="115"/>
      <c r="I7" s="115"/>
      <c r="J7" s="116"/>
      <c r="K7" s="28"/>
      <c r="L7" s="114" t="s">
        <v>37</v>
      </c>
      <c r="M7" s="115"/>
      <c r="N7" s="115"/>
      <c r="O7" s="116"/>
    </row>
    <row r="8" spans="1:15" x14ac:dyDescent="0.3">
      <c r="A8" s="27"/>
      <c r="B8" s="29">
        <v>2017</v>
      </c>
      <c r="C8" s="29">
        <v>2018</v>
      </c>
      <c r="D8" s="29">
        <v>2019</v>
      </c>
      <c r="E8" s="29">
        <v>2020</v>
      </c>
      <c r="F8" s="24"/>
      <c r="G8" s="29">
        <v>2017</v>
      </c>
      <c r="H8" s="29">
        <v>2018</v>
      </c>
      <c r="I8" s="29">
        <v>2019</v>
      </c>
      <c r="J8" s="29">
        <v>2020</v>
      </c>
      <c r="K8" s="24"/>
      <c r="L8" s="29">
        <v>2017</v>
      </c>
      <c r="M8" s="29">
        <v>2018</v>
      </c>
      <c r="N8" s="29">
        <v>2019</v>
      </c>
      <c r="O8" s="29">
        <v>2020</v>
      </c>
    </row>
    <row r="9" spans="1:15" x14ac:dyDescent="0.3">
      <c r="A9" s="4" t="s">
        <v>18</v>
      </c>
      <c r="B9" s="39">
        <v>0.214</v>
      </c>
      <c r="C9" s="39">
        <v>0.223</v>
      </c>
      <c r="D9" s="39">
        <v>0.21299999999999999</v>
      </c>
      <c r="E9" s="65">
        <v>0.16600000000000001</v>
      </c>
      <c r="F9" s="47"/>
      <c r="G9" s="41">
        <v>86</v>
      </c>
      <c r="H9" s="41">
        <v>85</v>
      </c>
      <c r="I9" s="41">
        <v>83</v>
      </c>
      <c r="J9" s="66">
        <v>93</v>
      </c>
      <c r="K9" s="47"/>
      <c r="L9" s="41">
        <v>19</v>
      </c>
      <c r="M9" s="41">
        <v>19</v>
      </c>
      <c r="N9" s="41">
        <v>18</v>
      </c>
      <c r="O9" s="66">
        <v>15</v>
      </c>
    </row>
    <row r="10" spans="1:15" x14ac:dyDescent="0.3">
      <c r="A10" s="3" t="s">
        <v>19</v>
      </c>
      <c r="B10" s="39">
        <v>0.60099999999999998</v>
      </c>
      <c r="C10" s="39">
        <v>0.59399999999999997</v>
      </c>
      <c r="D10" s="39">
        <v>0.60099999999999998</v>
      </c>
      <c r="E10" s="75">
        <v>0.60399999999999998</v>
      </c>
      <c r="F10" s="47"/>
      <c r="G10" s="41">
        <v>55</v>
      </c>
      <c r="H10" s="41">
        <v>56</v>
      </c>
      <c r="I10" s="41">
        <v>57</v>
      </c>
      <c r="J10" s="66">
        <v>61</v>
      </c>
      <c r="K10" s="47"/>
      <c r="L10" s="41">
        <v>33</v>
      </c>
      <c r="M10" s="41">
        <v>33</v>
      </c>
      <c r="N10" s="41">
        <v>34</v>
      </c>
      <c r="O10" s="66">
        <v>37</v>
      </c>
    </row>
    <row r="11" spans="1:15" x14ac:dyDescent="0.3">
      <c r="A11" s="3" t="s">
        <v>20</v>
      </c>
      <c r="B11" s="39">
        <v>0.82199999999999995</v>
      </c>
      <c r="C11" s="39">
        <v>0.84499999999999997</v>
      </c>
      <c r="D11" s="39">
        <v>0.87</v>
      </c>
      <c r="E11" s="75">
        <v>0.91900000000000004</v>
      </c>
      <c r="F11" s="47"/>
      <c r="G11" s="41">
        <v>64</v>
      </c>
      <c r="H11" s="41">
        <v>63</v>
      </c>
      <c r="I11" s="41">
        <v>65</v>
      </c>
      <c r="J11" s="66">
        <v>70</v>
      </c>
      <c r="K11" s="47"/>
      <c r="L11" s="41">
        <v>52</v>
      </c>
      <c r="M11" s="41">
        <v>53</v>
      </c>
      <c r="N11" s="41">
        <v>57</v>
      </c>
      <c r="O11" s="66">
        <v>64</v>
      </c>
    </row>
    <row r="12" spans="1:15" x14ac:dyDescent="0.3">
      <c r="A12" s="34" t="s">
        <v>21</v>
      </c>
      <c r="B12" s="63">
        <f>AVERAGE(B9:B11)</f>
        <v>0.54566666666666663</v>
      </c>
      <c r="C12" s="63">
        <f>AVERAGE(C9:C11)</f>
        <v>0.55399999999999994</v>
      </c>
      <c r="D12" s="63">
        <f>AVERAGE(D9:D11)</f>
        <v>0.56133333333333335</v>
      </c>
      <c r="E12" s="67">
        <f>AVERAGE(E9:E11)</f>
        <v>0.56300000000000006</v>
      </c>
      <c r="F12" s="47"/>
      <c r="G12" s="64">
        <f>AVERAGE(G9:G11)</f>
        <v>68.333333333333329</v>
      </c>
      <c r="H12" s="64">
        <f>AVERAGE(H9:H11)</f>
        <v>68</v>
      </c>
      <c r="I12" s="64">
        <f>AVERAGE(I9:I11)</f>
        <v>68.333333333333329</v>
      </c>
      <c r="J12" s="68">
        <f>AVERAGE(J9:J11)</f>
        <v>74.666666666666671</v>
      </c>
      <c r="K12" s="69"/>
      <c r="L12" s="64">
        <f>AVERAGE(L9:L11)</f>
        <v>34.666666666666664</v>
      </c>
      <c r="M12" s="64">
        <f>AVERAGE(M9:M11)</f>
        <v>35</v>
      </c>
      <c r="N12" s="79">
        <f>AVERAGE(N9:N11)</f>
        <v>36.333333333333336</v>
      </c>
      <c r="O12" s="80">
        <f>AVERAGE(O9:O11)</f>
        <v>38.666666666666664</v>
      </c>
    </row>
    <row r="13" spans="1:15" x14ac:dyDescent="0.3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</row>
    <row r="14" spans="1:15" x14ac:dyDescent="0.3">
      <c r="A14" s="3" t="s">
        <v>22</v>
      </c>
      <c r="B14" s="39">
        <v>0.623</v>
      </c>
      <c r="C14" s="39">
        <v>0.63900000000000001</v>
      </c>
      <c r="D14" s="39">
        <v>0.66800000000000004</v>
      </c>
      <c r="E14" s="75">
        <v>0.42299999999999999</v>
      </c>
      <c r="F14" s="47"/>
      <c r="G14" s="41">
        <v>153</v>
      </c>
      <c r="H14" s="41">
        <v>155</v>
      </c>
      <c r="I14" s="41">
        <v>158</v>
      </c>
      <c r="J14" s="88">
        <v>126</v>
      </c>
      <c r="K14" s="47"/>
      <c r="L14" s="41">
        <v>95</v>
      </c>
      <c r="M14" s="41">
        <v>99</v>
      </c>
      <c r="N14" s="41">
        <v>105</v>
      </c>
      <c r="O14" s="89">
        <v>47</v>
      </c>
    </row>
    <row r="15" spans="1:15" x14ac:dyDescent="0.3">
      <c r="A15" s="3" t="s">
        <v>23</v>
      </c>
      <c r="B15" s="39">
        <v>0.35499999999999998</v>
      </c>
      <c r="C15" s="39">
        <v>0.39300000000000002</v>
      </c>
      <c r="D15" s="39">
        <v>0.40500000000000003</v>
      </c>
      <c r="E15" s="75">
        <v>5.8000000000000003E-2</v>
      </c>
      <c r="F15" s="47"/>
      <c r="G15" s="41">
        <v>200</v>
      </c>
      <c r="H15" s="41">
        <v>198</v>
      </c>
      <c r="I15" s="41">
        <v>204</v>
      </c>
      <c r="J15" s="88">
        <v>116</v>
      </c>
      <c r="K15" s="47"/>
      <c r="L15" s="41">
        <v>71</v>
      </c>
      <c r="M15" s="41">
        <v>78</v>
      </c>
      <c r="N15" s="41">
        <v>83</v>
      </c>
      <c r="O15" s="90">
        <v>5</v>
      </c>
    </row>
    <row r="16" spans="1:15" x14ac:dyDescent="0.3">
      <c r="A16" s="3" t="s">
        <v>24</v>
      </c>
      <c r="B16" s="39">
        <v>0.55500000000000005</v>
      </c>
      <c r="C16" s="39">
        <v>0.53300000000000003</v>
      </c>
      <c r="D16" s="39">
        <v>0.55400000000000005</v>
      </c>
      <c r="E16" s="75">
        <v>0.64900000000000002</v>
      </c>
      <c r="F16" s="47"/>
      <c r="G16" s="41">
        <v>256</v>
      </c>
      <c r="H16" s="41">
        <v>247</v>
      </c>
      <c r="I16" s="41">
        <v>267</v>
      </c>
      <c r="J16" s="88">
        <v>216</v>
      </c>
      <c r="K16" s="47"/>
      <c r="L16" s="41">
        <v>142</v>
      </c>
      <c r="M16" s="41">
        <v>132</v>
      </c>
      <c r="N16" s="41">
        <v>148</v>
      </c>
      <c r="O16" s="90">
        <v>112</v>
      </c>
    </row>
    <row r="17" spans="1:15" x14ac:dyDescent="0.3">
      <c r="A17" s="34" t="s">
        <v>25</v>
      </c>
      <c r="B17" s="63">
        <f>AVERAGE(B14:B16)</f>
        <v>0.51100000000000001</v>
      </c>
      <c r="C17" s="63">
        <f>AVERAGE(C14:C16)</f>
        <v>0.52166666666666661</v>
      </c>
      <c r="D17" s="63">
        <f>AVERAGE(D14:D16)</f>
        <v>0.54233333333333333</v>
      </c>
      <c r="E17" s="67">
        <f>AVERAGE(E14:E16)</f>
        <v>0.37666666666666665</v>
      </c>
      <c r="F17" s="47"/>
      <c r="G17" s="64">
        <f>AVERAGE(G14:G16)</f>
        <v>203</v>
      </c>
      <c r="H17" s="64">
        <f>AVERAGE(H14:H16)</f>
        <v>200</v>
      </c>
      <c r="I17" s="64">
        <f>AVERAGE(I14:I16)</f>
        <v>209.66666666666666</v>
      </c>
      <c r="J17" s="68">
        <f>AVERAGE(J14:J16)</f>
        <v>152.66666666666666</v>
      </c>
      <c r="K17" s="69"/>
      <c r="L17" s="64">
        <f>AVERAGE(L14:L16)</f>
        <v>102.66666666666667</v>
      </c>
      <c r="M17" s="64">
        <f>AVERAGE(M14:M16)</f>
        <v>103</v>
      </c>
      <c r="N17" s="64">
        <f>AVERAGE(N14:N16)</f>
        <v>112</v>
      </c>
      <c r="O17" s="83">
        <f>AVERAGE(O14:O16)</f>
        <v>54.666666666666664</v>
      </c>
    </row>
    <row r="18" spans="1:15" x14ac:dyDescent="0.3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</row>
    <row r="19" spans="1:15" x14ac:dyDescent="0.3">
      <c r="A19" s="3" t="s">
        <v>26</v>
      </c>
      <c r="B19" s="39">
        <v>0.81599999999999995</v>
      </c>
      <c r="C19" s="39">
        <v>0.85399999999999998</v>
      </c>
      <c r="D19" s="39">
        <v>0.84</v>
      </c>
      <c r="E19" s="75">
        <v>0.81200000000000006</v>
      </c>
      <c r="F19" s="47"/>
      <c r="G19" s="41">
        <v>339</v>
      </c>
      <c r="H19" s="41">
        <v>338</v>
      </c>
      <c r="I19" s="41">
        <v>359</v>
      </c>
      <c r="J19" s="88">
        <v>304</v>
      </c>
      <c r="K19" s="47"/>
      <c r="L19" s="41">
        <v>277</v>
      </c>
      <c r="M19" s="41">
        <v>289</v>
      </c>
      <c r="N19" s="41">
        <v>301</v>
      </c>
      <c r="O19" s="89">
        <v>218</v>
      </c>
    </row>
    <row r="20" spans="1:15" x14ac:dyDescent="0.3">
      <c r="A20" s="3" t="s">
        <v>27</v>
      </c>
      <c r="B20" s="39">
        <v>0.72799999999999998</v>
      </c>
      <c r="C20" s="39">
        <v>0.89800000000000002</v>
      </c>
      <c r="D20" s="39">
        <v>0.85599999999999998</v>
      </c>
      <c r="E20" s="75">
        <v>0.88800000000000001</v>
      </c>
      <c r="F20" s="47"/>
      <c r="G20" s="41">
        <v>356</v>
      </c>
      <c r="H20" s="41">
        <v>355</v>
      </c>
      <c r="I20" s="41">
        <v>377</v>
      </c>
      <c r="J20" s="88">
        <v>385</v>
      </c>
      <c r="K20" s="47"/>
      <c r="L20" s="41">
        <v>259</v>
      </c>
      <c r="M20" s="41">
        <v>319</v>
      </c>
      <c r="N20" s="41">
        <v>322</v>
      </c>
      <c r="O20" s="90">
        <v>303</v>
      </c>
    </row>
    <row r="21" spans="1:15" x14ac:dyDescent="0.3">
      <c r="A21" s="3" t="s">
        <v>28</v>
      </c>
      <c r="B21" s="39">
        <v>0.52600000000000002</v>
      </c>
      <c r="C21" s="39">
        <v>0.57499999999999996</v>
      </c>
      <c r="D21" s="39">
        <v>0.54700000000000004</v>
      </c>
      <c r="E21" s="75">
        <v>0.60399999999999998</v>
      </c>
      <c r="F21" s="47"/>
      <c r="G21" s="41">
        <v>234</v>
      </c>
      <c r="H21" s="41">
        <v>232</v>
      </c>
      <c r="I21" s="41">
        <v>248</v>
      </c>
      <c r="J21" s="88">
        <v>252</v>
      </c>
      <c r="K21" s="47"/>
      <c r="L21" s="41">
        <v>123</v>
      </c>
      <c r="M21" s="41">
        <v>133</v>
      </c>
      <c r="N21" s="41">
        <v>135</v>
      </c>
      <c r="O21" s="90">
        <v>130</v>
      </c>
    </row>
    <row r="22" spans="1:15" x14ac:dyDescent="0.3">
      <c r="A22" s="34" t="s">
        <v>29</v>
      </c>
      <c r="B22" s="63">
        <f>AVERAGE(B19:B21)</f>
        <v>0.69000000000000006</v>
      </c>
      <c r="C22" s="63">
        <f>AVERAGE(C19:C21)</f>
        <v>0.77566666666666662</v>
      </c>
      <c r="D22" s="63">
        <f>AVERAGE(D19:D21)</f>
        <v>0.74766666666666659</v>
      </c>
      <c r="E22" s="67">
        <f>AVERAGE(E19:E21)</f>
        <v>0.76800000000000013</v>
      </c>
      <c r="F22" s="47"/>
      <c r="G22" s="64">
        <f>AVERAGE(G19:G21)</f>
        <v>309.66666666666669</v>
      </c>
      <c r="H22" s="64">
        <f>AVERAGE(H19:H21)</f>
        <v>308.33333333333331</v>
      </c>
      <c r="I22" s="64">
        <f>AVERAGE(I19:I21)</f>
        <v>328</v>
      </c>
      <c r="J22" s="68">
        <f>AVERAGE(J19:J21)</f>
        <v>313.66666666666669</v>
      </c>
      <c r="K22" s="69"/>
      <c r="L22" s="64">
        <f>AVERAGE(L19:L21)</f>
        <v>219.66666666666666</v>
      </c>
      <c r="M22" s="64">
        <f>AVERAGE(M19:M21)</f>
        <v>247</v>
      </c>
      <c r="N22" s="64">
        <f>AVERAGE(N19:N21)</f>
        <v>252.66666666666666</v>
      </c>
      <c r="O22" s="83">
        <f>AVERAGE(O19:O21)</f>
        <v>217</v>
      </c>
    </row>
    <row r="23" spans="1:15" x14ac:dyDescent="0.3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/>
    </row>
    <row r="24" spans="1:15" x14ac:dyDescent="0.3">
      <c r="A24" s="3" t="s">
        <v>30</v>
      </c>
      <c r="B24" s="39">
        <v>0.53600000000000003</v>
      </c>
      <c r="C24" s="39">
        <v>0.51300000000000001</v>
      </c>
      <c r="D24" s="39">
        <v>0.44800000000000001</v>
      </c>
      <c r="E24" s="75">
        <v>0.39400000000000002</v>
      </c>
      <c r="F24" s="47"/>
      <c r="G24" s="41">
        <v>175</v>
      </c>
      <c r="H24" s="41">
        <v>178</v>
      </c>
      <c r="I24" s="41">
        <v>181</v>
      </c>
      <c r="J24" s="88">
        <v>238</v>
      </c>
      <c r="K24" s="47"/>
      <c r="L24" s="41">
        <v>94</v>
      </c>
      <c r="M24" s="41">
        <v>91</v>
      </c>
      <c r="N24" s="41">
        <v>81</v>
      </c>
      <c r="O24" s="89">
        <v>94</v>
      </c>
    </row>
    <row r="25" spans="1:15" x14ac:dyDescent="0.3">
      <c r="A25" s="3" t="s">
        <v>31</v>
      </c>
      <c r="B25" s="39">
        <v>0.49099999999999999</v>
      </c>
      <c r="C25" s="39">
        <v>0.55300000000000005</v>
      </c>
      <c r="D25" s="39">
        <v>0.49199999999999999</v>
      </c>
      <c r="E25" s="75">
        <v>0.51300000000000001</v>
      </c>
      <c r="F25" s="47"/>
      <c r="G25" s="41">
        <v>155</v>
      </c>
      <c r="H25" s="41">
        <v>159</v>
      </c>
      <c r="I25" s="41">
        <v>180</v>
      </c>
      <c r="J25" s="88">
        <v>259</v>
      </c>
      <c r="K25" s="41"/>
      <c r="L25" s="41">
        <v>76</v>
      </c>
      <c r="M25" s="41">
        <v>88</v>
      </c>
      <c r="N25" s="41">
        <v>89</v>
      </c>
      <c r="O25" s="90">
        <v>80</v>
      </c>
    </row>
    <row r="26" spans="1:15" x14ac:dyDescent="0.3">
      <c r="A26" s="3" t="s">
        <v>32</v>
      </c>
      <c r="B26" s="39">
        <v>0.247</v>
      </c>
      <c r="C26" s="39">
        <v>0.253</v>
      </c>
      <c r="D26" s="39">
        <v>0.17599999999999999</v>
      </c>
      <c r="E26" s="1"/>
      <c r="F26" s="47"/>
      <c r="G26" s="41">
        <v>116</v>
      </c>
      <c r="H26" s="41">
        <v>108</v>
      </c>
      <c r="I26" s="41">
        <v>125</v>
      </c>
      <c r="J26" s="1"/>
      <c r="K26" s="47"/>
      <c r="L26" s="41">
        <v>29</v>
      </c>
      <c r="M26" s="41">
        <v>27</v>
      </c>
      <c r="N26" s="41">
        <v>22</v>
      </c>
      <c r="O26" s="81"/>
    </row>
    <row r="27" spans="1:15" x14ac:dyDescent="0.3">
      <c r="A27" s="34" t="s">
        <v>33</v>
      </c>
      <c r="B27" s="63">
        <f>AVERAGE(B24:B26)</f>
        <v>0.42466666666666669</v>
      </c>
      <c r="C27" s="63">
        <f>AVERAGE(C24:C26)</f>
        <v>0.43966666666666665</v>
      </c>
      <c r="D27" s="63">
        <f>AVERAGE(D24:D26)</f>
        <v>0.37199999999999994</v>
      </c>
      <c r="E27" s="1"/>
      <c r="F27" s="47"/>
      <c r="G27" s="64">
        <f>AVERAGE(G24:G26)</f>
        <v>148.66666666666666</v>
      </c>
      <c r="H27" s="64">
        <f>AVERAGE(H24:H26)</f>
        <v>148.33333333333334</v>
      </c>
      <c r="I27" s="64">
        <f>AVERAGE(I24:I26)</f>
        <v>162</v>
      </c>
      <c r="J27" s="1"/>
      <c r="K27" s="69"/>
      <c r="L27" s="64">
        <f>AVERAGE(L24:L26)</f>
        <v>66.333333333333329</v>
      </c>
      <c r="M27" s="64">
        <f>AVERAGE(M24:M26)</f>
        <v>68.666666666666671</v>
      </c>
      <c r="N27" s="64">
        <f>AVERAGE(N24:N26)</f>
        <v>64</v>
      </c>
      <c r="O27" s="82"/>
    </row>
    <row r="28" spans="1:15" x14ac:dyDescent="0.3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</row>
    <row r="29" spans="1:15" x14ac:dyDescent="0.3">
      <c r="A29" s="25" t="s">
        <v>34</v>
      </c>
      <c r="B29" s="42">
        <f>AVERAGE(B9:B11,B14:B16,B19:B21,B24:B26)</f>
        <v>0.54283333333333328</v>
      </c>
      <c r="C29" s="42">
        <f>AVERAGE(C9:C11,C14:C16,C19:C21,C24:C26)</f>
        <v>0.57274999999999998</v>
      </c>
      <c r="D29" s="42">
        <f>AVERAGE(D9:D11,D14:D16,D19:D21,D24:D26)</f>
        <v>0.55583333333333329</v>
      </c>
      <c r="E29" s="45">
        <f>AVERAGE(E9:E11,E14:E16,E19:E21,E24:E26)</f>
        <v>0.54818181818181821</v>
      </c>
      <c r="F29" s="48"/>
      <c r="G29" s="43">
        <f>AVERAGE(G9:G11,G14:G16,G19:G21,G24:G26)</f>
        <v>182.41666666666666</v>
      </c>
      <c r="H29" s="43">
        <f>AVERAGE(H9:H11,H14:H16,H19:H21,H24:H26)</f>
        <v>181.16666666666666</v>
      </c>
      <c r="I29" s="43">
        <f>AVERAGE(I9:I11,I14:I16,I19:I21,I24:I26)</f>
        <v>192</v>
      </c>
      <c r="J29" s="46">
        <f>AVERAGE(J9:J11,J14:J16,J19:J21,J24:J26)</f>
        <v>192.72727272727272</v>
      </c>
      <c r="K29" s="49"/>
      <c r="L29" s="43">
        <f>AVERAGE(L9:L11,L14:L16,L19:L21,L24:L26)</f>
        <v>105.83333333333333</v>
      </c>
      <c r="M29" s="43">
        <f>AVERAGE(M9:M11,M14:M16,M19:M21,M24:M26)</f>
        <v>113.41666666666667</v>
      </c>
      <c r="N29" s="43">
        <f>AVERAGE(N9:N11,N14:N16,N19:N21,N24:N26)</f>
        <v>116.25</v>
      </c>
      <c r="O29" s="46">
        <f>AVERAGE(O9:O11,O14:O16,O19:O21,O24:O26)</f>
        <v>100.45454545454545</v>
      </c>
    </row>
    <row r="30" spans="1:15" x14ac:dyDescent="0.3">
      <c r="C30" s="100" t="s">
        <v>63</v>
      </c>
      <c r="D30" s="67">
        <f>AVERAGE(D9:D11,D14:D16,D19:D21,D24)</f>
        <v>0.60019999999999996</v>
      </c>
      <c r="H30" s="100" t="s">
        <v>63</v>
      </c>
      <c r="I30" s="68">
        <f>AVERAGE(I9:I11,I14:I16,I19:I21,I24)</f>
        <v>199.9</v>
      </c>
      <c r="M30" s="100" t="s">
        <v>63</v>
      </c>
      <c r="N30" s="68">
        <f>AVERAGE(N9:N11,N14:N16,N19:N21,N24)</f>
        <v>128.4</v>
      </c>
    </row>
    <row r="32" spans="1:15" x14ac:dyDescent="0.3">
      <c r="A32" s="31" t="s">
        <v>6</v>
      </c>
      <c r="B32" s="16" t="s">
        <v>13</v>
      </c>
    </row>
    <row r="33" spans="1:2" x14ac:dyDescent="0.3">
      <c r="A33" s="31" t="s">
        <v>6</v>
      </c>
      <c r="B33" s="16" t="s">
        <v>49</v>
      </c>
    </row>
  </sheetData>
  <mergeCells count="10">
    <mergeCell ref="A13:O13"/>
    <mergeCell ref="A18:O18"/>
    <mergeCell ref="A23:O23"/>
    <mergeCell ref="A28:O28"/>
    <mergeCell ref="A3:O3"/>
    <mergeCell ref="A4:O4"/>
    <mergeCell ref="A5:O5"/>
    <mergeCell ref="B7:E7"/>
    <mergeCell ref="G7:J7"/>
    <mergeCell ref="L7:O7"/>
  </mergeCells>
  <pageMargins left="0.7" right="0.7" top="0.75" bottom="0.75" header="0.3" footer="0.3"/>
  <pageSetup orientation="landscape" horizontalDpi="4294967295" verticalDpi="4294967295" r:id="rId1"/>
  <ignoredErrors>
    <ignoredError sqref="B29:O29 B12:O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253C-BFE5-49A7-9C90-3326CC51A2E5}">
  <dimension ref="A3:R31"/>
  <sheetViews>
    <sheetView topLeftCell="A7" workbookViewId="0">
      <selection activeCell="L28" sqref="L28"/>
    </sheetView>
  </sheetViews>
  <sheetFormatPr defaultRowHeight="14.4" x14ac:dyDescent="0.3"/>
  <cols>
    <col min="1" max="1" width="9.88671875" customWidth="1"/>
    <col min="2" max="2" width="15.77734375" customWidth="1"/>
    <col min="4" max="4" width="0.88671875" customWidth="1"/>
    <col min="5" max="5" width="15.77734375" customWidth="1"/>
    <col min="7" max="7" width="0.88671875" customWidth="1"/>
    <col min="8" max="8" width="15.77734375" customWidth="1"/>
    <col min="10" max="10" width="0.88671875" customWidth="1"/>
    <col min="11" max="11" width="15.77734375" customWidth="1"/>
    <col min="14" max="14" width="0.88671875" customWidth="1"/>
  </cols>
  <sheetData>
    <row r="3" spans="1:18" ht="15.6" x14ac:dyDescent="0.3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20"/>
      <c r="O3" s="20"/>
      <c r="P3" s="20"/>
      <c r="Q3" s="20"/>
      <c r="R3" s="20"/>
    </row>
    <row r="4" spans="1:18" ht="18" x14ac:dyDescent="0.35">
      <c r="A4" s="105" t="s">
        <v>39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9"/>
      <c r="O4" s="19"/>
      <c r="P4" s="19"/>
      <c r="Q4" s="19"/>
      <c r="R4" s="19"/>
    </row>
    <row r="5" spans="1:18" x14ac:dyDescent="0.3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21"/>
      <c r="O5" s="21"/>
      <c r="P5" s="21"/>
      <c r="Q5" s="21"/>
      <c r="R5" s="21"/>
    </row>
    <row r="7" spans="1:18" x14ac:dyDescent="0.3">
      <c r="A7" s="33"/>
      <c r="B7" s="32">
        <v>2017</v>
      </c>
      <c r="C7" s="32" t="s">
        <v>41</v>
      </c>
      <c r="D7" s="32"/>
      <c r="E7" s="32">
        <v>2018</v>
      </c>
      <c r="F7" s="32" t="s">
        <v>41</v>
      </c>
      <c r="G7" s="32"/>
      <c r="H7" s="32">
        <v>2019</v>
      </c>
      <c r="I7" s="32" t="s">
        <v>41</v>
      </c>
      <c r="J7" s="32"/>
      <c r="K7" s="32">
        <v>2020</v>
      </c>
      <c r="L7" s="32" t="s">
        <v>41</v>
      </c>
    </row>
    <row r="8" spans="1:18" x14ac:dyDescent="0.3">
      <c r="A8" s="4" t="s">
        <v>18</v>
      </c>
      <c r="B8" s="50">
        <v>42763187</v>
      </c>
      <c r="C8" s="52">
        <v>7.0999999999999994E-2</v>
      </c>
      <c r="D8" s="23"/>
      <c r="E8" s="50">
        <v>46607948</v>
      </c>
      <c r="F8" s="52">
        <f>(E8-B8)/B8</f>
        <v>8.9908196037867802E-2</v>
      </c>
      <c r="G8" s="23"/>
      <c r="H8" s="50">
        <v>46865657</v>
      </c>
      <c r="I8" s="52">
        <f>(H8-E8)/E8</f>
        <v>5.5292929866811559E-3</v>
      </c>
      <c r="J8" s="23"/>
      <c r="K8" s="61">
        <v>49628800</v>
      </c>
      <c r="L8" s="52">
        <f>(K8-H8)/H8</f>
        <v>5.8958802177893295E-2</v>
      </c>
    </row>
    <row r="9" spans="1:18" x14ac:dyDescent="0.3">
      <c r="A9" s="3" t="s">
        <v>19</v>
      </c>
      <c r="B9" s="50">
        <v>38762231</v>
      </c>
      <c r="C9" s="52">
        <v>1.4E-2</v>
      </c>
      <c r="D9" s="23"/>
      <c r="E9" s="50">
        <v>43254254</v>
      </c>
      <c r="F9" s="52">
        <f>(E9-B9)/B9</f>
        <v>0.11588659589795025</v>
      </c>
      <c r="G9" s="23"/>
      <c r="H9" s="50">
        <v>47336645</v>
      </c>
      <c r="I9" s="52">
        <f>(H9-E9)/E9</f>
        <v>9.4381260164607156E-2</v>
      </c>
      <c r="J9" s="23"/>
      <c r="K9" s="76">
        <v>56965333</v>
      </c>
      <c r="L9" s="52">
        <f>(K9-H9)/H9</f>
        <v>0.20340875446496048</v>
      </c>
    </row>
    <row r="10" spans="1:18" x14ac:dyDescent="0.3">
      <c r="A10" s="3" t="s">
        <v>20</v>
      </c>
      <c r="B10" s="50">
        <v>48401560</v>
      </c>
      <c r="C10" s="52">
        <v>8.3000000000000004E-2</v>
      </c>
      <c r="D10" s="23"/>
      <c r="E10" s="50">
        <v>51736796</v>
      </c>
      <c r="F10" s="52">
        <f>(E10-B10)/B10</f>
        <v>6.8907613721541208E-2</v>
      </c>
      <c r="G10" s="23"/>
      <c r="H10" s="50">
        <v>53260831</v>
      </c>
      <c r="I10" s="52">
        <f>(H10-E10)/E10</f>
        <v>2.9457467756604024E-2</v>
      </c>
      <c r="J10" s="23"/>
      <c r="K10" s="76">
        <v>53685400</v>
      </c>
      <c r="L10" s="52">
        <f>(K10-H10)/H10</f>
        <v>7.9715053638573525E-3</v>
      </c>
    </row>
    <row r="11" spans="1:18" x14ac:dyDescent="0.3">
      <c r="A11" s="34" t="s">
        <v>21</v>
      </c>
      <c r="B11" s="57">
        <f>SUM(B8:B10)</f>
        <v>129926978</v>
      </c>
      <c r="C11" s="55">
        <v>5.8000000000000003E-2</v>
      </c>
      <c r="D11" s="70"/>
      <c r="E11" s="57">
        <f>SUM(E8:E10)</f>
        <v>141598998</v>
      </c>
      <c r="F11" s="58">
        <f>(E11-B11)/B11</f>
        <v>8.9835230370708688E-2</v>
      </c>
      <c r="G11" s="70"/>
      <c r="H11" s="57">
        <f>SUM(H8:H10)</f>
        <v>147463133</v>
      </c>
      <c r="I11" s="58">
        <f>(H11-E11)/E11</f>
        <v>4.1413675822762529E-2</v>
      </c>
      <c r="J11" s="70"/>
      <c r="K11" s="71">
        <f>SUM(K8:K10)</f>
        <v>160279533</v>
      </c>
      <c r="L11" s="58">
        <f>(K11-H11)/H11</f>
        <v>8.6912570886446577E-2</v>
      </c>
    </row>
    <row r="12" spans="1:18" x14ac:dyDescent="0.3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1:18" x14ac:dyDescent="0.3">
      <c r="A13" s="3" t="s">
        <v>22</v>
      </c>
      <c r="B13" s="50">
        <v>77463617</v>
      </c>
      <c r="C13" s="52">
        <v>2.5000000000000001E-2</v>
      </c>
      <c r="E13" s="50">
        <v>84773947</v>
      </c>
      <c r="F13" s="52">
        <f>(E13-B13)/B13</f>
        <v>9.4371142003348493E-2</v>
      </c>
      <c r="H13" s="50">
        <v>89005767</v>
      </c>
      <c r="I13" s="52">
        <f>(H13-E13)/E13</f>
        <v>4.9918874250363732E-2</v>
      </c>
      <c r="K13" s="61">
        <v>59735433</v>
      </c>
      <c r="L13" s="52">
        <f>(K13-H13)/H13</f>
        <v>-0.32885884798902976</v>
      </c>
    </row>
    <row r="14" spans="1:18" x14ac:dyDescent="0.3">
      <c r="A14" s="3" t="s">
        <v>23</v>
      </c>
      <c r="B14" s="50">
        <v>74592106</v>
      </c>
      <c r="C14" s="52">
        <v>0.13900000000000001</v>
      </c>
      <c r="E14" s="50">
        <v>77541348</v>
      </c>
      <c r="F14" s="52">
        <f>(E14-B14)/B14</f>
        <v>3.9538258914421857E-2</v>
      </c>
      <c r="H14" s="50">
        <v>85392981</v>
      </c>
      <c r="I14" s="52">
        <f>(H14-E14)/E14</f>
        <v>0.10125737045479272</v>
      </c>
      <c r="K14" s="76">
        <v>45456700</v>
      </c>
      <c r="L14" s="52">
        <f>(K14-H14)/H14</f>
        <v>-0.4676763889997001</v>
      </c>
    </row>
    <row r="15" spans="1:18" x14ac:dyDescent="0.3">
      <c r="A15" s="3" t="s">
        <v>24</v>
      </c>
      <c r="B15" s="50">
        <v>88308457</v>
      </c>
      <c r="C15" s="52">
        <v>0.02</v>
      </c>
      <c r="E15" s="50">
        <v>95375447</v>
      </c>
      <c r="F15" s="52">
        <f>(E15-B15)/B15</f>
        <v>8.0026197264436411E-2</v>
      </c>
      <c r="H15" s="50">
        <v>106910957</v>
      </c>
      <c r="I15" s="52">
        <f>(H15-E15)/E15</f>
        <v>0.12094842396911649</v>
      </c>
      <c r="K15" s="76">
        <f>'RECORDS - NO PRINT'!E40</f>
        <v>114294682</v>
      </c>
      <c r="L15" s="52">
        <f>(K15-H15)/H15</f>
        <v>6.9064249420197413E-2</v>
      </c>
    </row>
    <row r="16" spans="1:18" x14ac:dyDescent="0.3">
      <c r="A16" s="34" t="s">
        <v>25</v>
      </c>
      <c r="B16" s="57">
        <f>SUM(B13:B15)</f>
        <v>240364180</v>
      </c>
      <c r="C16" s="58">
        <v>5.6000000000000001E-2</v>
      </c>
      <c r="D16" s="15"/>
      <c r="E16" s="57">
        <f>SUM(E13:E15)</f>
        <v>257690742</v>
      </c>
      <c r="F16" s="58">
        <f>(E16-B16)/B16</f>
        <v>7.2084625920551051E-2</v>
      </c>
      <c r="G16" s="15"/>
      <c r="H16" s="57">
        <f>SUM(H13:H15)</f>
        <v>281309705</v>
      </c>
      <c r="I16" s="58">
        <f>(H16-E16)/E16</f>
        <v>9.1656234200295797E-2</v>
      </c>
      <c r="J16" s="15"/>
      <c r="K16" s="71">
        <f>SUM(K13:K15)</f>
        <v>219486815</v>
      </c>
      <c r="L16" s="58">
        <f>(K16-H16)/H16</f>
        <v>-0.21976806665806287</v>
      </c>
    </row>
    <row r="17" spans="1:12" x14ac:dyDescent="0.3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x14ac:dyDescent="0.3">
      <c r="A18" s="3" t="s">
        <v>26</v>
      </c>
      <c r="B18" s="50">
        <v>110754006</v>
      </c>
      <c r="C18" s="52">
        <v>4.0000000000000001E-3</v>
      </c>
      <c r="E18" s="50">
        <v>125806347</v>
      </c>
      <c r="F18" s="52">
        <f>(E18-B18)/B18</f>
        <v>0.13590786955372069</v>
      </c>
      <c r="H18" s="50">
        <v>129975912</v>
      </c>
      <c r="I18" s="52">
        <f>(H18-E18)/E18</f>
        <v>3.3142723713295644E-2</v>
      </c>
      <c r="K18" s="61">
        <f>'RECORDS - NO PRINT'!E43</f>
        <v>139448800</v>
      </c>
      <c r="L18" s="52">
        <f>(K18-H18)/H18</f>
        <v>7.2881873681332587E-2</v>
      </c>
    </row>
    <row r="19" spans="1:12" x14ac:dyDescent="0.3">
      <c r="A19" s="3" t="s">
        <v>27</v>
      </c>
      <c r="B19" s="50">
        <v>127910322</v>
      </c>
      <c r="C19" s="52">
        <v>0.04</v>
      </c>
      <c r="E19" s="50">
        <v>134802547</v>
      </c>
      <c r="F19" s="52">
        <f>(E19-B19)/B19</f>
        <v>5.3883258928861109E-2</v>
      </c>
      <c r="H19" s="50">
        <v>143597368</v>
      </c>
      <c r="I19" s="52">
        <f>(H19-E19)/E19</f>
        <v>6.5242246498502729E-2</v>
      </c>
      <c r="K19" s="76">
        <f>'RECORDS - NO PRINT'!E44</f>
        <v>147767810.33333331</v>
      </c>
      <c r="L19" s="52">
        <f>(K19-H19)/H19</f>
        <v>2.9042609843192346E-2</v>
      </c>
    </row>
    <row r="20" spans="1:12" x14ac:dyDescent="0.3">
      <c r="A20" s="3" t="s">
        <v>28</v>
      </c>
      <c r="B20" s="50">
        <v>76771433</v>
      </c>
      <c r="C20" s="52">
        <v>0.10199999999999999</v>
      </c>
      <c r="E20" s="50">
        <v>87571218</v>
      </c>
      <c r="F20" s="52">
        <f>(E20-B20)/B20</f>
        <v>0.14067452668234029</v>
      </c>
      <c r="H20" s="50">
        <v>94188629</v>
      </c>
      <c r="I20" s="52">
        <f>(H20-E20)/E20</f>
        <v>7.5566049566651E-2</v>
      </c>
      <c r="K20" s="76">
        <f>'RECORDS - NO PRINT'!E45</f>
        <v>102676966.66666667</v>
      </c>
      <c r="L20" s="52">
        <f>(K20-H20)/H20</f>
        <v>9.0120620257320788E-2</v>
      </c>
    </row>
    <row r="21" spans="1:12" x14ac:dyDescent="0.3">
      <c r="A21" s="34" t="s">
        <v>29</v>
      </c>
      <c r="B21" s="57">
        <f>SUM(B18:B20)</f>
        <v>315435761</v>
      </c>
      <c r="C21" s="58">
        <v>4.1000000000000002E-2</v>
      </c>
      <c r="D21" s="15"/>
      <c r="E21" s="57">
        <f>SUM(E18:E20)</f>
        <v>348180112</v>
      </c>
      <c r="F21" s="58">
        <f>(E21-B21)/B21</f>
        <v>0.10380671771708218</v>
      </c>
      <c r="G21" s="15"/>
      <c r="H21" s="57">
        <f>SUM(H18:H20)</f>
        <v>367761909</v>
      </c>
      <c r="I21" s="58">
        <f>(H21-E21)/E21</f>
        <v>5.624042363453545E-2</v>
      </c>
      <c r="J21" s="15"/>
      <c r="K21" s="71">
        <f>SUM(K18:K20)</f>
        <v>389893577</v>
      </c>
      <c r="L21" s="58">
        <f>(K21-H21)/H21</f>
        <v>6.0179337387548749E-2</v>
      </c>
    </row>
    <row r="22" spans="1:12" x14ac:dyDescent="0.3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3"/>
    </row>
    <row r="23" spans="1:12" x14ac:dyDescent="0.3">
      <c r="A23" s="3" t="s">
        <v>40</v>
      </c>
      <c r="B23" s="50">
        <v>73800941</v>
      </c>
      <c r="C23" s="52">
        <v>0.14000000000000001</v>
      </c>
      <c r="E23" s="50">
        <v>70871967</v>
      </c>
      <c r="F23" s="52">
        <f>(E23-B23)/B23</f>
        <v>-3.9687488537578405E-2</v>
      </c>
      <c r="H23" s="50">
        <v>73314267</v>
      </c>
      <c r="I23" s="52">
        <f>(H23-E23)/E23</f>
        <v>3.446073395987443E-2</v>
      </c>
      <c r="K23" s="61">
        <f>'RECORDS - NO PRINT'!E48</f>
        <v>68859400</v>
      </c>
      <c r="L23" s="38">
        <f>(K23-H23)/H23</f>
        <v>-6.0763984723464531E-2</v>
      </c>
    </row>
    <row r="24" spans="1:12" x14ac:dyDescent="0.3">
      <c r="A24" s="3" t="s">
        <v>31</v>
      </c>
      <c r="B24" s="50">
        <v>59252496</v>
      </c>
      <c r="C24" s="52">
        <v>-4.5999999999999999E-2</v>
      </c>
      <c r="E24" s="50">
        <v>71460621</v>
      </c>
      <c r="F24" s="52">
        <f>(E24-B24)/B24</f>
        <v>0.20603562422079233</v>
      </c>
      <c r="H24" s="50">
        <v>71467511</v>
      </c>
      <c r="I24" s="52">
        <f>(H24-E24)/E24</f>
        <v>9.6416738387985744E-5</v>
      </c>
      <c r="K24" s="76"/>
      <c r="L24" s="36"/>
    </row>
    <row r="25" spans="1:12" x14ac:dyDescent="0.3">
      <c r="A25" s="3" t="s">
        <v>32</v>
      </c>
      <c r="B25" s="50">
        <v>45729414</v>
      </c>
      <c r="C25" s="52">
        <v>3.7999999999999999E-2</v>
      </c>
      <c r="E25" s="50">
        <v>48645886</v>
      </c>
      <c r="F25" s="52">
        <f>(E25-B25)/B25</f>
        <v>6.3776719290564277E-2</v>
      </c>
      <c r="H25" s="50">
        <v>50478769</v>
      </c>
      <c r="I25" s="52">
        <f>(H25-E25)/E25</f>
        <v>3.7678067987085277E-2</v>
      </c>
      <c r="K25" s="76"/>
      <c r="L25" s="36"/>
    </row>
    <row r="26" spans="1:12" x14ac:dyDescent="0.3">
      <c r="A26" s="34" t="s">
        <v>33</v>
      </c>
      <c r="B26" s="57">
        <f>SUM(B23:B25)</f>
        <v>178782851</v>
      </c>
      <c r="C26" s="58">
        <v>4.5999999999999999E-2</v>
      </c>
      <c r="D26" s="15"/>
      <c r="E26" s="57">
        <f>SUM(E23:E25)</f>
        <v>190978474</v>
      </c>
      <c r="F26" s="58">
        <f>(E26-B26)/B26</f>
        <v>6.8214724912290386E-2</v>
      </c>
      <c r="G26" s="15"/>
      <c r="H26" s="57">
        <f>SUM(H23:H25)</f>
        <v>195260547</v>
      </c>
      <c r="I26" s="58">
        <f>(H26-E26)/E26</f>
        <v>2.2421757333761082E-2</v>
      </c>
      <c r="J26" s="15"/>
      <c r="K26" s="71"/>
      <c r="L26" s="44"/>
    </row>
    <row r="27" spans="1:12" x14ac:dyDescent="0.3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9"/>
    </row>
    <row r="28" spans="1:12" x14ac:dyDescent="0.3">
      <c r="A28" s="30" t="s">
        <v>34</v>
      </c>
      <c r="B28" s="59">
        <f>SUM(B11,B16,B21,B26)</f>
        <v>864509770</v>
      </c>
      <c r="C28" s="60">
        <v>4.9000000000000002E-2</v>
      </c>
      <c r="D28" s="30"/>
      <c r="E28" s="59">
        <f>SUM(E11,E16,E21,E26)</f>
        <v>938448326</v>
      </c>
      <c r="F28" s="60">
        <f>(E28-B28)/B28</f>
        <v>8.5526570740779476E-2</v>
      </c>
      <c r="G28" s="30"/>
      <c r="H28" s="59">
        <f>SUM(H11,H16,H21,H26)</f>
        <v>991795294</v>
      </c>
      <c r="I28" s="60">
        <f>(H28-E28)/E28</f>
        <v>5.6845930161529216E-2</v>
      </c>
      <c r="J28" s="30"/>
      <c r="K28" s="72">
        <f>SUM(K11,K16,K21,K26)</f>
        <v>769659925</v>
      </c>
      <c r="L28" s="60">
        <f>(K28-H28)/H28</f>
        <v>-0.22397300163031425</v>
      </c>
    </row>
    <row r="29" spans="1:12" x14ac:dyDescent="0.3">
      <c r="F29" s="100" t="s">
        <v>63</v>
      </c>
      <c r="H29" s="101">
        <f>H11+H16+H18+H19+H20+H23</f>
        <v>869849014</v>
      </c>
    </row>
    <row r="31" spans="1:12" x14ac:dyDescent="0.3">
      <c r="A31" s="31" t="s">
        <v>6</v>
      </c>
      <c r="B31" s="16" t="s">
        <v>43</v>
      </c>
    </row>
  </sheetData>
  <mergeCells count="7">
    <mergeCell ref="A12:L12"/>
    <mergeCell ref="A22:L22"/>
    <mergeCell ref="A27:L27"/>
    <mergeCell ref="A17:L17"/>
    <mergeCell ref="A3:M3"/>
    <mergeCell ref="A4:M4"/>
    <mergeCell ref="A5:M5"/>
  </mergeCells>
  <pageMargins left="0.7" right="0.7" top="0.75" bottom="0.75" header="0.3" footer="0.3"/>
  <pageSetup orientation="landscape" horizontalDpi="4294967295" verticalDpi="4294967295" r:id="rId1"/>
  <ignoredErrors>
    <ignoredError sqref="K11 H11 E11 B1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8E611-C189-4713-8014-86E2B635709A}">
  <dimension ref="A3:M31"/>
  <sheetViews>
    <sheetView topLeftCell="A5" workbookViewId="0">
      <selection activeCell="H30" sqref="H30"/>
    </sheetView>
  </sheetViews>
  <sheetFormatPr defaultRowHeight="14.4" x14ac:dyDescent="0.3"/>
  <cols>
    <col min="1" max="1" width="9.88671875" customWidth="1"/>
    <col min="2" max="2" width="15.77734375" customWidth="1"/>
    <col min="4" max="4" width="0.88671875" customWidth="1"/>
    <col min="5" max="5" width="15.77734375" customWidth="1"/>
    <col min="7" max="7" width="0.88671875" customWidth="1"/>
    <col min="8" max="8" width="15.77734375" customWidth="1"/>
    <col min="9" max="9" width="8.88671875" customWidth="1"/>
    <col min="10" max="10" width="0.88671875" customWidth="1"/>
    <col min="11" max="11" width="15.77734375" customWidth="1"/>
  </cols>
  <sheetData>
    <row r="3" spans="1:13" ht="15.6" x14ac:dyDescent="0.3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8" x14ac:dyDescent="0.35">
      <c r="A4" s="105" t="s">
        <v>42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x14ac:dyDescent="0.3">
      <c r="A5" s="106" t="s">
        <v>17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7" spans="1:13" x14ac:dyDescent="0.3">
      <c r="A7" s="33"/>
      <c r="B7" s="32">
        <v>2017</v>
      </c>
      <c r="C7" s="32" t="s">
        <v>41</v>
      </c>
      <c r="D7" s="32"/>
      <c r="E7" s="32">
        <v>2018</v>
      </c>
      <c r="F7" s="32" t="s">
        <v>41</v>
      </c>
      <c r="G7" s="32"/>
      <c r="H7" s="32">
        <v>2019</v>
      </c>
      <c r="I7" s="32" t="s">
        <v>41</v>
      </c>
      <c r="J7" s="32"/>
      <c r="K7" s="32">
        <v>2020</v>
      </c>
      <c r="L7" s="32" t="s">
        <v>41</v>
      </c>
    </row>
    <row r="8" spans="1:13" x14ac:dyDescent="0.3">
      <c r="A8" s="4" t="s">
        <v>18</v>
      </c>
      <c r="B8" s="50">
        <v>8464486</v>
      </c>
      <c r="C8" s="52">
        <v>0.125</v>
      </c>
      <c r="D8" s="23"/>
      <c r="E8" s="50">
        <v>9346186</v>
      </c>
      <c r="F8" s="52">
        <f>(E8-B8)/B8</f>
        <v>0.10416462381767777</v>
      </c>
      <c r="G8" s="23"/>
      <c r="H8" s="50">
        <v>10326960</v>
      </c>
      <c r="I8" s="52">
        <f>(H8-E8)/E8</f>
        <v>0.10493842087028869</v>
      </c>
      <c r="J8" s="23"/>
      <c r="K8" s="51">
        <f>'RECORDS - NO PRINT'!O7</f>
        <v>12389436</v>
      </c>
      <c r="L8" s="52">
        <f>(K8-H8)/H8</f>
        <v>0.19971763229449907</v>
      </c>
    </row>
    <row r="9" spans="1:13" x14ac:dyDescent="0.3">
      <c r="A9" s="3" t="s">
        <v>19</v>
      </c>
      <c r="B9" s="50">
        <v>11999853</v>
      </c>
      <c r="C9" s="52">
        <v>0.122</v>
      </c>
      <c r="D9" s="23"/>
      <c r="E9" s="50">
        <v>13551717</v>
      </c>
      <c r="F9" s="52">
        <f>(E9-B9)/B9</f>
        <v>0.12932358421390663</v>
      </c>
      <c r="G9" s="23"/>
      <c r="H9" s="50">
        <v>16629522</v>
      </c>
      <c r="I9" s="52">
        <f>(H9-E9)/E9</f>
        <v>0.22711550130511138</v>
      </c>
      <c r="J9" s="23"/>
      <c r="K9" s="50">
        <f>'RECORDS - NO PRINT'!O8</f>
        <v>19479643</v>
      </c>
      <c r="L9" s="52">
        <f>(K9-H9)/H9</f>
        <v>0.17138923175302334</v>
      </c>
    </row>
    <row r="10" spans="1:13" x14ac:dyDescent="0.3">
      <c r="A10" s="3" t="s">
        <v>20</v>
      </c>
      <c r="B10" s="50">
        <v>18061051</v>
      </c>
      <c r="C10" s="52">
        <v>0.13400000000000001</v>
      </c>
      <c r="D10" s="23"/>
      <c r="E10" s="50">
        <v>20817216</v>
      </c>
      <c r="F10" s="52">
        <f>(E10-B10)/B10</f>
        <v>0.1526026918367043</v>
      </c>
      <c r="G10" s="23"/>
      <c r="H10" s="50">
        <v>23604288</v>
      </c>
      <c r="I10" s="52">
        <f>(H9-E9)/E9</f>
        <v>0.22711550130511138</v>
      </c>
      <c r="J10" s="23"/>
      <c r="K10" s="50">
        <f>'RECORDS - NO PRINT'!O9</f>
        <v>27364054.499999996</v>
      </c>
      <c r="L10" s="52">
        <f>(K10-H10)/H10</f>
        <v>0.15928319888318582</v>
      </c>
    </row>
    <row r="11" spans="1:13" x14ac:dyDescent="0.3">
      <c r="A11" s="34" t="s">
        <v>21</v>
      </c>
      <c r="B11" s="57">
        <f>SUM(B8:B10)</f>
        <v>38525390</v>
      </c>
      <c r="C11" s="58">
        <f>AVERAGE(C8:C10)</f>
        <v>0.127</v>
      </c>
      <c r="D11" s="70"/>
      <c r="E11" s="57">
        <f>SUM(E8:E10)</f>
        <v>43715119</v>
      </c>
      <c r="F11" s="58">
        <f>(E11-B11)/B11</f>
        <v>0.13470931767335775</v>
      </c>
      <c r="G11" s="70"/>
      <c r="H11" s="57">
        <f>SUM(H8:H10)</f>
        <v>50560770</v>
      </c>
      <c r="I11" s="58">
        <f>(H10-E10)/E10</f>
        <v>0.13388303219796538</v>
      </c>
      <c r="J11" s="70"/>
      <c r="K11" s="57">
        <f>SUM(K8:K10)</f>
        <v>59233133.5</v>
      </c>
      <c r="L11" s="58">
        <f>(K11-H11)/H11</f>
        <v>0.17152356461343449</v>
      </c>
    </row>
    <row r="12" spans="1:13" x14ac:dyDescent="0.3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1:13" x14ac:dyDescent="0.3">
      <c r="A13" s="3" t="s">
        <v>22</v>
      </c>
      <c r="B13" s="50">
        <v>37673226</v>
      </c>
      <c r="C13" s="52">
        <v>2.1000000000000001E-2</v>
      </c>
      <c r="E13" s="50">
        <v>43882683</v>
      </c>
      <c r="F13" s="52">
        <f>(E13-B13)/B13</f>
        <v>0.16482413797002679</v>
      </c>
      <c r="H13" s="50">
        <v>48642870</v>
      </c>
      <c r="I13" s="52">
        <f>(H13-E13)/E13</f>
        <v>0.10847529536879047</v>
      </c>
      <c r="K13" s="51">
        <f>'RECORDS - NO PRINT'!O12</f>
        <v>23767028</v>
      </c>
      <c r="L13" s="52">
        <f>(K13-H13)/H13</f>
        <v>-0.51139749772165988</v>
      </c>
    </row>
    <row r="14" spans="1:13" x14ac:dyDescent="0.3">
      <c r="A14" s="3" t="s">
        <v>23</v>
      </c>
      <c r="B14" s="50">
        <v>34839897</v>
      </c>
      <c r="C14" s="52">
        <v>0.22600000000000001</v>
      </c>
      <c r="E14" s="50">
        <v>34134911</v>
      </c>
      <c r="F14" s="52">
        <f>(E14-B14)/B14</f>
        <v>-2.0235019638548301E-2</v>
      </c>
      <c r="H14" s="50">
        <v>39045892</v>
      </c>
      <c r="I14" s="52">
        <f>(H14-E14)/E14</f>
        <v>0.14386974672352301</v>
      </c>
      <c r="K14" s="50">
        <f>'RECORDS - NO PRINT'!O13</f>
        <v>3018381</v>
      </c>
      <c r="L14" s="52">
        <f>(K14-H14)/H14</f>
        <v>-0.92269657970677177</v>
      </c>
    </row>
    <row r="15" spans="1:13" x14ac:dyDescent="0.3">
      <c r="A15" s="3" t="s">
        <v>24</v>
      </c>
      <c r="B15" s="50">
        <v>53157912</v>
      </c>
      <c r="C15" s="52">
        <v>0.108</v>
      </c>
      <c r="E15" s="50">
        <v>51936800</v>
      </c>
      <c r="F15" s="52">
        <f>(E15-B15)/B15</f>
        <v>-2.2971406401365049E-2</v>
      </c>
      <c r="H15" s="50">
        <v>59666859</v>
      </c>
      <c r="I15" s="52">
        <f>(H15-E15)/E15</f>
        <v>0.1488358736002218</v>
      </c>
      <c r="K15" s="50">
        <f>'RECORDS - NO PRINT'!O14</f>
        <v>67592350</v>
      </c>
      <c r="L15" s="52">
        <f>(K15-H15)/H15</f>
        <v>0.13282902993100407</v>
      </c>
    </row>
    <row r="16" spans="1:13" x14ac:dyDescent="0.3">
      <c r="A16" s="34" t="s">
        <v>25</v>
      </c>
      <c r="B16" s="57">
        <f>SUM(B13:B15)</f>
        <v>125671035</v>
      </c>
      <c r="C16" s="58">
        <f>AVERAGE(C13:C15)</f>
        <v>0.11833333333333333</v>
      </c>
      <c r="D16" s="15"/>
      <c r="E16" s="57">
        <f>SUM(E13:E15)</f>
        <v>129954394</v>
      </c>
      <c r="F16" s="58">
        <f>(E16-B16)/B16</f>
        <v>3.408390008087385E-2</v>
      </c>
      <c r="G16" s="15"/>
      <c r="H16" s="57">
        <f>SUM(H13:H15)</f>
        <v>147355621</v>
      </c>
      <c r="I16" s="58">
        <f>(H16-E16)/E16</f>
        <v>0.13390256738837164</v>
      </c>
      <c r="J16" s="15"/>
      <c r="K16" s="54">
        <f>SUM(K13:K15)</f>
        <v>94377759</v>
      </c>
      <c r="L16" s="58">
        <f>(K16-H16)/H16</f>
        <v>-0.35952386234387351</v>
      </c>
    </row>
    <row r="17" spans="1:12" x14ac:dyDescent="0.3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2" x14ac:dyDescent="0.3">
      <c r="A18" s="3" t="s">
        <v>26</v>
      </c>
      <c r="B18" s="50">
        <v>92819505</v>
      </c>
      <c r="C18" s="52">
        <v>8.0000000000000002E-3</v>
      </c>
      <c r="E18" s="50">
        <v>105507177</v>
      </c>
      <c r="F18" s="52">
        <f>(E18-B18)/B18</f>
        <v>0.13669187311438474</v>
      </c>
      <c r="H18" s="50">
        <v>113139209</v>
      </c>
      <c r="I18" s="52">
        <f>(H18-E18)/E18</f>
        <v>7.2336614598265667E-2</v>
      </c>
      <c r="K18" s="61">
        <f>'RECORDS - NO PRINT'!O17</f>
        <v>116263838.5</v>
      </c>
      <c r="L18" s="52">
        <f>(K18-H18)/H18</f>
        <v>2.7617565365867108E-2</v>
      </c>
    </row>
    <row r="19" spans="1:12" x14ac:dyDescent="0.3">
      <c r="A19" s="3" t="s">
        <v>27</v>
      </c>
      <c r="B19" s="50">
        <v>113796735</v>
      </c>
      <c r="C19" s="52">
        <v>3.5000000000000003E-2</v>
      </c>
      <c r="E19" s="50">
        <v>114032661</v>
      </c>
      <c r="F19" s="52">
        <f>(E19-B19)/B19</f>
        <v>2.0732229268265036E-3</v>
      </c>
      <c r="H19" s="50">
        <v>118647915</v>
      </c>
      <c r="I19" s="52">
        <f>(H19-E19)/E19</f>
        <v>4.047308867062218E-2</v>
      </c>
      <c r="K19" s="76">
        <f>'RECORDS - NO PRINT'!O18</f>
        <v>130471870.5</v>
      </c>
      <c r="L19" s="52">
        <f>(K19-H19)/H19</f>
        <v>9.9655822017605616E-2</v>
      </c>
    </row>
    <row r="20" spans="1:12" x14ac:dyDescent="0.3">
      <c r="A20" s="3" t="s">
        <v>28</v>
      </c>
      <c r="B20" s="50">
        <v>43532933</v>
      </c>
      <c r="C20" s="52">
        <v>1.4E-2</v>
      </c>
      <c r="E20" s="50">
        <v>51133837</v>
      </c>
      <c r="F20" s="52">
        <f>(E20-B20)/B20</f>
        <v>0.17460123810173783</v>
      </c>
      <c r="H20" s="50">
        <v>55386966.5</v>
      </c>
      <c r="I20" s="52">
        <f>(H20-E20)/E20</f>
        <v>8.3176419950648339E-2</v>
      </c>
      <c r="K20" s="76">
        <f>'RECORDS - NO PRINT'!O19</f>
        <v>71844984</v>
      </c>
      <c r="L20" s="52">
        <f>(K20-H20)/H20</f>
        <v>0.29714603525000777</v>
      </c>
    </row>
    <row r="21" spans="1:12" x14ac:dyDescent="0.3">
      <c r="A21" s="34" t="s">
        <v>29</v>
      </c>
      <c r="B21" s="57">
        <f>SUM(B18:B20)</f>
        <v>250149173</v>
      </c>
      <c r="C21" s="58">
        <f>AVERAGE(C18:C20)</f>
        <v>1.9E-2</v>
      </c>
      <c r="D21" s="15"/>
      <c r="E21" s="57">
        <f>SUM(E18:E20)</f>
        <v>270673675</v>
      </c>
      <c r="F21" s="58">
        <f>(E21-B21)/B21</f>
        <v>8.20490499882644E-2</v>
      </c>
      <c r="G21" s="15"/>
      <c r="H21" s="57">
        <f>SUM(H18:H20)</f>
        <v>287174090.5</v>
      </c>
      <c r="I21" s="58">
        <f>(H21-E21)/E21</f>
        <v>6.096054778877185E-2</v>
      </c>
      <c r="J21" s="15"/>
      <c r="K21" s="71">
        <f>SUM(K18:K20)</f>
        <v>318580693</v>
      </c>
      <c r="L21" s="58">
        <f>(K21-H21)/H21</f>
        <v>0.10936433173799849</v>
      </c>
    </row>
    <row r="22" spans="1:12" x14ac:dyDescent="0.3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3"/>
    </row>
    <row r="23" spans="1:12" x14ac:dyDescent="0.3">
      <c r="A23" s="3" t="s">
        <v>40</v>
      </c>
      <c r="B23" s="50">
        <v>35356400</v>
      </c>
      <c r="C23" s="52">
        <v>0.123</v>
      </c>
      <c r="E23" s="50">
        <v>35633053</v>
      </c>
      <c r="F23" s="52">
        <f>(E23-B23)/B23</f>
        <v>7.8246936905341045E-3</v>
      </c>
      <c r="H23" s="50">
        <v>36958800</v>
      </c>
      <c r="I23" s="52">
        <f>(H23-E23)/E23</f>
        <v>3.7205540597377386E-2</v>
      </c>
      <c r="K23" s="61">
        <f>'RECORDS - NO PRINT'!O22</f>
        <v>29065844</v>
      </c>
      <c r="L23" s="52">
        <f>(K23-H23)/H23</f>
        <v>-0.21356093812569671</v>
      </c>
    </row>
    <row r="24" spans="1:12" x14ac:dyDescent="0.3">
      <c r="A24" s="3" t="s">
        <v>31</v>
      </c>
      <c r="B24" s="50">
        <v>28095963</v>
      </c>
      <c r="C24" s="52">
        <v>-5.1999999999999998E-2</v>
      </c>
      <c r="E24" s="50">
        <v>37485574</v>
      </c>
      <c r="F24" s="52">
        <f>(E24-B24)/B24</f>
        <v>0.3341978703488469</v>
      </c>
      <c r="H24" s="50">
        <v>36335550</v>
      </c>
      <c r="I24" s="52">
        <f>(H24-E24)/E24</f>
        <v>-3.0679108715262037E-2</v>
      </c>
      <c r="K24" s="76"/>
      <c r="L24" s="52"/>
    </row>
    <row r="25" spans="1:12" x14ac:dyDescent="0.3">
      <c r="A25" s="3" t="s">
        <v>32</v>
      </c>
      <c r="B25" s="50">
        <v>13320988</v>
      </c>
      <c r="C25" s="52">
        <v>7.1999999999999995E-2</v>
      </c>
      <c r="E25" s="50">
        <v>15546581</v>
      </c>
      <c r="F25" s="52">
        <f>(E25-B25)/B25</f>
        <v>0.16707416897305216</v>
      </c>
      <c r="H25" s="50">
        <v>14585636.5</v>
      </c>
      <c r="I25" s="52">
        <f>(H25-E25)/E25</f>
        <v>-6.1810664351216515E-2</v>
      </c>
      <c r="K25" s="76"/>
      <c r="L25" s="52"/>
    </row>
    <row r="26" spans="1:12" x14ac:dyDescent="0.3">
      <c r="A26" s="34" t="s">
        <v>33</v>
      </c>
      <c r="B26" s="57">
        <f>SUM(B23:B25)</f>
        <v>76773351</v>
      </c>
      <c r="C26" s="58">
        <f>AVERAGE(C23:C25)</f>
        <v>4.766666666666667E-2</v>
      </c>
      <c r="D26" s="15"/>
      <c r="E26" s="57">
        <f>SUM(E23:E25)</f>
        <v>88665208</v>
      </c>
      <c r="F26" s="58">
        <f>(E26-B26)/B26</f>
        <v>0.15489563559626307</v>
      </c>
      <c r="G26" s="15"/>
      <c r="H26" s="57">
        <f>SUM(H23:H25)</f>
        <v>87879986.5</v>
      </c>
      <c r="I26" s="58">
        <f>(H26-E26)/E26</f>
        <v>-8.8560272705839709E-3</v>
      </c>
      <c r="J26" s="15"/>
      <c r="K26" s="71"/>
      <c r="L26" s="58"/>
    </row>
    <row r="27" spans="1:12" x14ac:dyDescent="0.3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3"/>
    </row>
    <row r="28" spans="1:12" x14ac:dyDescent="0.3">
      <c r="A28" s="25" t="s">
        <v>34</v>
      </c>
      <c r="B28" s="54">
        <f>SUM(B11,B16,B21,B26)</f>
        <v>491118949</v>
      </c>
      <c r="C28" s="55">
        <f>AVERAGE(C8:C10,C13:C15,C18:C20,C23:C25)</f>
        <v>7.8E-2</v>
      </c>
      <c r="D28" s="25"/>
      <c r="E28" s="54">
        <f>SUM(E11,E16,E21,E26)</f>
        <v>533008396</v>
      </c>
      <c r="F28" s="55">
        <f>(E28-B28)/B28</f>
        <v>8.529389282432269E-2</v>
      </c>
      <c r="G28" s="25"/>
      <c r="H28" s="54">
        <f>SUM(H11,H16,H21,H26)</f>
        <v>572970468</v>
      </c>
      <c r="I28" s="55">
        <f>(H28-E28)/E28</f>
        <v>7.4974563815313713E-2</v>
      </c>
      <c r="J28" s="25"/>
      <c r="K28" s="72">
        <f>K11+K16+K21+K26</f>
        <v>472191585.5</v>
      </c>
      <c r="L28" s="55">
        <f>(K28-H28)/H28</f>
        <v>-0.17588844125208911</v>
      </c>
    </row>
    <row r="29" spans="1:12" x14ac:dyDescent="0.3">
      <c r="F29" s="100" t="s">
        <v>63</v>
      </c>
      <c r="H29" s="101">
        <f>H11+H16+H18+H19+H20+H23</f>
        <v>522049281.5</v>
      </c>
    </row>
    <row r="30" spans="1:12" x14ac:dyDescent="0.3">
      <c r="A30" s="31" t="s">
        <v>6</v>
      </c>
      <c r="B30" s="16" t="s">
        <v>44</v>
      </c>
    </row>
    <row r="31" spans="1:12" x14ac:dyDescent="0.3">
      <c r="A31" s="35" t="s">
        <v>7</v>
      </c>
      <c r="B31" s="16" t="s">
        <v>47</v>
      </c>
      <c r="C31" s="16"/>
      <c r="D31" s="16"/>
      <c r="E31" s="16"/>
    </row>
  </sheetData>
  <mergeCells count="7">
    <mergeCell ref="A22:L22"/>
    <mergeCell ref="A27:L27"/>
    <mergeCell ref="A3:M3"/>
    <mergeCell ref="A4:M4"/>
    <mergeCell ref="A5:M5"/>
    <mergeCell ref="A12:L12"/>
    <mergeCell ref="A17:L17"/>
  </mergeCells>
  <pageMargins left="0.7" right="0.7" top="0.75" bottom="0.75" header="0.3" footer="0.3"/>
  <pageSetup orientation="landscape" horizontalDpi="4294967295" verticalDpi="4294967295" r:id="rId1"/>
  <ignoredErrors>
    <ignoredError sqref="B11 E11 H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8D10-2AA9-49C1-AF1A-9EBC58CFC51A}">
  <dimension ref="A3:M31"/>
  <sheetViews>
    <sheetView topLeftCell="A4" workbookViewId="0">
      <selection activeCell="L21" sqref="L21"/>
    </sheetView>
  </sheetViews>
  <sheetFormatPr defaultRowHeight="14.4" x14ac:dyDescent="0.3"/>
  <cols>
    <col min="1" max="1" width="9.88671875" customWidth="1"/>
    <col min="2" max="2" width="15.77734375" customWidth="1"/>
    <col min="4" max="4" width="0.88671875" customWidth="1"/>
    <col min="5" max="5" width="15.77734375" customWidth="1"/>
    <col min="7" max="7" width="0.88671875" customWidth="1"/>
    <col min="8" max="8" width="15.77734375" customWidth="1"/>
    <col min="10" max="10" width="0.88671875" customWidth="1"/>
    <col min="11" max="11" width="15.77734375" customWidth="1"/>
  </cols>
  <sheetData>
    <row r="3" spans="1:13" ht="15.6" x14ac:dyDescent="0.3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8" x14ac:dyDescent="0.35">
      <c r="A4" s="105" t="s">
        <v>42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x14ac:dyDescent="0.3">
      <c r="A5" s="106" t="s">
        <v>45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7" spans="1:13" x14ac:dyDescent="0.3">
      <c r="A7" s="33"/>
      <c r="B7" s="32">
        <v>2017</v>
      </c>
      <c r="C7" s="32" t="s">
        <v>41</v>
      </c>
      <c r="D7" s="32"/>
      <c r="E7" s="32">
        <v>2018</v>
      </c>
      <c r="F7" s="32" t="s">
        <v>41</v>
      </c>
      <c r="G7" s="32"/>
      <c r="H7" s="32">
        <v>2019</v>
      </c>
      <c r="I7" s="32" t="s">
        <v>41</v>
      </c>
      <c r="J7" s="32"/>
      <c r="K7" s="32">
        <v>2020</v>
      </c>
      <c r="L7" s="32" t="s">
        <v>41</v>
      </c>
    </row>
    <row r="8" spans="1:13" x14ac:dyDescent="0.3">
      <c r="A8" s="4" t="s">
        <v>18</v>
      </c>
      <c r="B8" s="50">
        <v>428095</v>
      </c>
      <c r="C8" s="52">
        <v>6.3E-2</v>
      </c>
      <c r="D8" s="23"/>
      <c r="E8" s="50">
        <v>615330</v>
      </c>
      <c r="F8" s="52">
        <f>(E8-B8)/B8</f>
        <v>0.43736787395321131</v>
      </c>
      <c r="G8" s="23"/>
      <c r="H8" s="50">
        <v>728876</v>
      </c>
      <c r="I8" s="52">
        <f>(H8-E8)/E8</f>
        <v>0.18452862691563876</v>
      </c>
      <c r="J8" s="23"/>
      <c r="K8" s="51">
        <v>737027</v>
      </c>
      <c r="L8" s="53">
        <f>(K8-H8)/H8</f>
        <v>1.1182972137921951E-2</v>
      </c>
    </row>
    <row r="9" spans="1:13" x14ac:dyDescent="0.3">
      <c r="A9" s="3" t="s">
        <v>19</v>
      </c>
      <c r="B9" s="50">
        <v>512580</v>
      </c>
      <c r="C9" s="52">
        <v>0.107</v>
      </c>
      <c r="D9" s="23"/>
      <c r="E9" s="50">
        <v>616076</v>
      </c>
      <c r="F9" s="52">
        <f>(E9-B9)/B9</f>
        <v>0.20191189667954271</v>
      </c>
      <c r="G9" s="23"/>
      <c r="H9" s="50">
        <v>708637</v>
      </c>
      <c r="I9" s="52">
        <f>(H9-E9)/E9</f>
        <v>0.15024282718365917</v>
      </c>
      <c r="J9" s="23"/>
      <c r="K9" s="50">
        <v>824281</v>
      </c>
      <c r="L9" s="52">
        <f>(K9-H9)/H9</f>
        <v>0.16319215620973784</v>
      </c>
    </row>
    <row r="10" spans="1:13" x14ac:dyDescent="0.3">
      <c r="A10" s="3" t="s">
        <v>20</v>
      </c>
      <c r="B10" s="50">
        <v>1022801</v>
      </c>
      <c r="C10" s="52">
        <v>0.34899999999999998</v>
      </c>
      <c r="D10" s="23"/>
      <c r="E10" s="50">
        <v>1057603</v>
      </c>
      <c r="F10" s="52">
        <f>(E10-B10)/B10</f>
        <v>3.4026169313483269E-2</v>
      </c>
      <c r="G10" s="23"/>
      <c r="H10" s="50">
        <v>1102460</v>
      </c>
      <c r="I10" s="52">
        <f>(H10-E10)/E10</f>
        <v>4.2413835815518677E-2</v>
      </c>
      <c r="J10" s="23"/>
      <c r="K10" s="50">
        <v>1697512</v>
      </c>
      <c r="L10" s="52">
        <f>(K10-H10)/H10</f>
        <v>0.53974928795602561</v>
      </c>
    </row>
    <row r="11" spans="1:13" x14ac:dyDescent="0.3">
      <c r="A11" s="34" t="s">
        <v>21</v>
      </c>
      <c r="B11" s="57">
        <f>SUM(B8:B10)</f>
        <v>1963476</v>
      </c>
      <c r="C11" s="58">
        <v>0.20899999999999999</v>
      </c>
      <c r="D11" s="70"/>
      <c r="E11" s="57">
        <f>SUM(E8:E10)</f>
        <v>2289009</v>
      </c>
      <c r="F11" s="58">
        <f>(E11-B11)/B11</f>
        <v>0.16579423430691284</v>
      </c>
      <c r="G11" s="70"/>
      <c r="H11" s="57">
        <f>SUM(H8:H10)</f>
        <v>2539973</v>
      </c>
      <c r="I11" s="58">
        <f>(H11-E11)/E11</f>
        <v>0.10963871264813725</v>
      </c>
      <c r="J11" s="70"/>
      <c r="K11" s="54">
        <f>SUM(K8:K10)</f>
        <v>3258820</v>
      </c>
      <c r="L11" s="55">
        <f>(K11-H11)/H11</f>
        <v>0.28301363833395077</v>
      </c>
    </row>
    <row r="12" spans="1:13" x14ac:dyDescent="0.3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1:13" x14ac:dyDescent="0.3">
      <c r="A13" s="3" t="s">
        <v>22</v>
      </c>
      <c r="B13" s="50">
        <v>1420770</v>
      </c>
      <c r="C13" s="52">
        <v>-3.6999999999999998E-2</v>
      </c>
      <c r="E13" s="50">
        <v>1736899</v>
      </c>
      <c r="F13" s="52">
        <f>(E13-B13)/B13</f>
        <v>0.22250540200032376</v>
      </c>
      <c r="H13" s="50">
        <v>2281624</v>
      </c>
      <c r="I13" s="52">
        <f>(H13-E13)/E13</f>
        <v>0.3136192720474823</v>
      </c>
      <c r="K13" s="51">
        <v>1379223</v>
      </c>
      <c r="L13" s="53">
        <f>(K13-H13)/H13</f>
        <v>-0.39550819942286725</v>
      </c>
    </row>
    <row r="14" spans="1:13" x14ac:dyDescent="0.3">
      <c r="A14" s="3" t="s">
        <v>23</v>
      </c>
      <c r="B14" s="50">
        <v>1389348</v>
      </c>
      <c r="C14" s="52">
        <v>0.36299999999999999</v>
      </c>
      <c r="E14" s="50">
        <v>1366177</v>
      </c>
      <c r="F14" s="52">
        <f>(E14-B14)/B14</f>
        <v>-1.667760705021348E-2</v>
      </c>
      <c r="H14" s="50">
        <v>1581867</v>
      </c>
      <c r="I14" s="52">
        <f>(H14-E14)/E14</f>
        <v>0.15787851793728044</v>
      </c>
      <c r="K14" s="50">
        <v>455720</v>
      </c>
      <c r="L14" s="52">
        <f>(K14-H14)/H14</f>
        <v>-0.71191004047748641</v>
      </c>
    </row>
    <row r="15" spans="1:13" x14ac:dyDescent="0.3">
      <c r="A15" s="3" t="s">
        <v>24</v>
      </c>
      <c r="B15" s="50">
        <v>1843769</v>
      </c>
      <c r="C15" s="52">
        <v>3.2000000000000001E-2</v>
      </c>
      <c r="E15" s="50">
        <v>2019572</v>
      </c>
      <c r="F15" s="52">
        <f>(E15-B15)/B15</f>
        <v>9.534979707327762E-2</v>
      </c>
      <c r="H15" s="50">
        <v>2187447</v>
      </c>
      <c r="I15" s="52">
        <f>(H15-E15)/E15</f>
        <v>8.3124048065629744E-2</v>
      </c>
      <c r="K15" s="50">
        <f>'RECORDS - NO PRINT'!K40</f>
        <v>1762889.1428571427</v>
      </c>
      <c r="L15" s="52">
        <f>(K15-H15)/H15</f>
        <v>-0.19408829431883712</v>
      </c>
    </row>
    <row r="16" spans="1:13" x14ac:dyDescent="0.3">
      <c r="A16" s="34" t="s">
        <v>25</v>
      </c>
      <c r="B16" s="57">
        <f>SUM(B13:B15)</f>
        <v>4653887</v>
      </c>
      <c r="C16" s="58">
        <v>8.6999999999999994E-2</v>
      </c>
      <c r="D16" s="15"/>
      <c r="E16" s="57">
        <f>SUM(E13:E15)</f>
        <v>5122648</v>
      </c>
      <c r="F16" s="58">
        <f>(E16-B16)/B16</f>
        <v>0.1007246200863923</v>
      </c>
      <c r="G16" s="15"/>
      <c r="H16" s="57">
        <f>SUM(H13:H15)</f>
        <v>6050938</v>
      </c>
      <c r="I16" s="58">
        <f>(H16-E16)/E16</f>
        <v>0.18121291956816085</v>
      </c>
      <c r="J16" s="15"/>
      <c r="K16" s="54">
        <f>SUM(K13:K15)</f>
        <v>3597832.1428571427</v>
      </c>
      <c r="L16" s="55">
        <f>(K16-H16)/H16</f>
        <v>-0.40540918732647024</v>
      </c>
    </row>
    <row r="17" spans="1:12" x14ac:dyDescent="0.3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x14ac:dyDescent="0.3">
      <c r="A18" s="3" t="s">
        <v>26</v>
      </c>
      <c r="B18" s="50">
        <v>2061566</v>
      </c>
      <c r="C18" s="52">
        <v>5.8999999999999997E-2</v>
      </c>
      <c r="E18" s="50">
        <v>2594835</v>
      </c>
      <c r="F18" s="52">
        <f>(E18-B18)/B18</f>
        <v>0.25867180580199711</v>
      </c>
      <c r="H18" s="50">
        <v>2854210</v>
      </c>
      <c r="I18" s="52">
        <f>(H18-E18)/E18</f>
        <v>9.9958186165979721E-2</v>
      </c>
      <c r="K18" s="51">
        <f>'RECORDS - NO PRINT'!K43</f>
        <v>2599857.2857142854</v>
      </c>
      <c r="L18" s="53">
        <f>(K18-H18)/H18</f>
        <v>-8.9114926472023626E-2</v>
      </c>
    </row>
    <row r="19" spans="1:12" x14ac:dyDescent="0.3">
      <c r="A19" s="3" t="s">
        <v>27</v>
      </c>
      <c r="B19" s="50">
        <v>2869273</v>
      </c>
      <c r="C19" s="52">
        <v>0.159</v>
      </c>
      <c r="E19" s="50">
        <v>3217967</v>
      </c>
      <c r="F19" s="52">
        <f>(E19-B19)/B19</f>
        <v>0.1215269512521116</v>
      </c>
      <c r="H19" s="50">
        <v>3257485</v>
      </c>
      <c r="I19" s="52">
        <f>(H19-E19)/E19</f>
        <v>1.2280424255438294E-2</v>
      </c>
      <c r="K19" s="50">
        <f>'RECORDS - NO PRINT'!K44</f>
        <v>2984717.5714285714</v>
      </c>
      <c r="L19" s="52">
        <f>(K19-H19)/H19</f>
        <v>-8.3735590055342896E-2</v>
      </c>
    </row>
    <row r="20" spans="1:12" x14ac:dyDescent="0.3">
      <c r="A20" s="3" t="s">
        <v>28</v>
      </c>
      <c r="B20" s="50">
        <v>1346406</v>
      </c>
      <c r="C20" s="52">
        <v>0.25700000000000001</v>
      </c>
      <c r="E20" s="50">
        <v>1445618</v>
      </c>
      <c r="F20" s="52">
        <f>(E20-B20)/B20</f>
        <v>7.3686540315476903E-2</v>
      </c>
      <c r="H20" s="50">
        <v>1502717</v>
      </c>
      <c r="I20" s="52">
        <f>(H20-E20)/E20</f>
        <v>3.9497986328338466E-2</v>
      </c>
      <c r="K20" s="50">
        <f>'RECORDS - NO PRINT'!K45</f>
        <v>1962725.2857142854</v>
      </c>
      <c r="L20" s="52">
        <f>(K20-H20)/H20</f>
        <v>0.3061177092654741</v>
      </c>
    </row>
    <row r="21" spans="1:12" x14ac:dyDescent="0.3">
      <c r="A21" s="34" t="s">
        <v>29</v>
      </c>
      <c r="B21" s="57">
        <f>SUM(B18:B20)</f>
        <v>6277245</v>
      </c>
      <c r="C21" s="58">
        <v>0.14299999999999999</v>
      </c>
      <c r="D21" s="15"/>
      <c r="E21" s="57">
        <f>SUM(E18:E20)</f>
        <v>7258420</v>
      </c>
      <c r="F21" s="58">
        <f>(E21-B21)/B21</f>
        <v>0.15630662814658342</v>
      </c>
      <c r="G21" s="15"/>
      <c r="H21" s="57">
        <f>SUM(H18:H20)</f>
        <v>7614412</v>
      </c>
      <c r="I21" s="58">
        <f>(H21-E21)/E21</f>
        <v>4.9045384532721996E-2</v>
      </c>
      <c r="J21" s="15"/>
      <c r="K21" s="54">
        <f>SUM(K18:K20)</f>
        <v>7547300.1428571418</v>
      </c>
      <c r="L21" s="55">
        <f>(K21-H21)/H21</f>
        <v>-8.813793782482246E-3</v>
      </c>
    </row>
    <row r="22" spans="1:12" x14ac:dyDescent="0.3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3"/>
    </row>
    <row r="23" spans="1:12" x14ac:dyDescent="0.3">
      <c r="A23" s="3" t="s">
        <v>40</v>
      </c>
      <c r="B23" s="50">
        <v>1155376</v>
      </c>
      <c r="C23" s="52">
        <v>0.33800000000000002</v>
      </c>
      <c r="E23" s="50">
        <v>1296243</v>
      </c>
      <c r="F23" s="52">
        <f>(E23-B23)/B23</f>
        <v>0.12192307958621262</v>
      </c>
      <c r="H23" s="50">
        <v>1096483</v>
      </c>
      <c r="I23" s="52">
        <f>(H23-E23)/E23</f>
        <v>-0.1541069074239938</v>
      </c>
      <c r="K23" s="51"/>
      <c r="L23" s="53"/>
    </row>
    <row r="24" spans="1:12" x14ac:dyDescent="0.3">
      <c r="A24" s="3" t="s">
        <v>31</v>
      </c>
      <c r="B24" s="50">
        <v>951632</v>
      </c>
      <c r="C24" s="52">
        <v>0.09</v>
      </c>
      <c r="E24" s="50">
        <v>1493615</v>
      </c>
      <c r="F24" s="52">
        <f>(E24-B24)/B24</f>
        <v>0.56953002841434508</v>
      </c>
      <c r="H24" s="50">
        <v>1170355</v>
      </c>
      <c r="I24" s="52">
        <f>(H24-E24)/E24</f>
        <v>-0.21642792821443277</v>
      </c>
      <c r="K24" s="50"/>
      <c r="L24" s="52"/>
    </row>
    <row r="25" spans="1:12" x14ac:dyDescent="0.3">
      <c r="A25" s="3" t="s">
        <v>32</v>
      </c>
      <c r="B25" s="50">
        <v>714643</v>
      </c>
      <c r="C25" s="52">
        <v>-6.0000000000000001E-3</v>
      </c>
      <c r="E25" s="50">
        <v>1098041</v>
      </c>
      <c r="F25" s="52">
        <f>(E25-B25)/B25</f>
        <v>0.53648884827809129</v>
      </c>
      <c r="H25" s="50">
        <v>826954</v>
      </c>
      <c r="I25" s="52">
        <f>(H25-E25)/E25</f>
        <v>-0.24688240238752468</v>
      </c>
      <c r="K25" s="50"/>
      <c r="L25" s="52"/>
    </row>
    <row r="26" spans="1:12" x14ac:dyDescent="0.3">
      <c r="A26" s="34" t="s">
        <v>33</v>
      </c>
      <c r="B26" s="57">
        <f>SUM(B23:B25)</f>
        <v>2821651</v>
      </c>
      <c r="C26" s="58">
        <v>0.14899999999999999</v>
      </c>
      <c r="D26" s="15"/>
      <c r="E26" s="57">
        <f>SUM(E23:E25)</f>
        <v>3887899</v>
      </c>
      <c r="F26" s="58">
        <f>(E26-B26)/B26</f>
        <v>0.37788089313667778</v>
      </c>
      <c r="G26" s="15"/>
      <c r="H26" s="57">
        <f>SUM(H23:H25)</f>
        <v>3093792</v>
      </c>
      <c r="I26" s="58">
        <f>(H26-E26)/E26</f>
        <v>-0.20425093347332327</v>
      </c>
      <c r="J26" s="15"/>
      <c r="K26" s="54"/>
      <c r="L26" s="55"/>
    </row>
    <row r="27" spans="1:12" x14ac:dyDescent="0.3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3"/>
    </row>
    <row r="28" spans="1:12" x14ac:dyDescent="0.3">
      <c r="A28" s="25" t="s">
        <v>34</v>
      </c>
      <c r="B28" s="54">
        <f>SUM(B11,B16,B21,B26)</f>
        <v>15716259</v>
      </c>
      <c r="C28" s="55">
        <v>0.13500000000000001</v>
      </c>
      <c r="D28" s="25"/>
      <c r="E28" s="54">
        <f>SUM(E11,E16,E21,E26)</f>
        <v>18557976</v>
      </c>
      <c r="F28" s="55">
        <f>(E28-B28)/B28</f>
        <v>0.1808138310777393</v>
      </c>
      <c r="G28" s="25"/>
      <c r="H28" s="54">
        <f>SUM(H11,H16,H21,H26)</f>
        <v>19299115</v>
      </c>
      <c r="I28" s="55">
        <f>(H28-E28)/E28</f>
        <v>3.9936413324384079E-2</v>
      </c>
      <c r="J28" s="25"/>
      <c r="K28" s="59">
        <f>K11+K16+K21+K26</f>
        <v>14403952.285714284</v>
      </c>
      <c r="L28" s="60">
        <f>(K28-H28)/H28</f>
        <v>-0.2536470047608772</v>
      </c>
    </row>
    <row r="30" spans="1:12" x14ac:dyDescent="0.3">
      <c r="A30" s="31" t="s">
        <v>6</v>
      </c>
      <c r="B30" s="16" t="s">
        <v>46</v>
      </c>
    </row>
    <row r="31" spans="1:12" x14ac:dyDescent="0.3">
      <c r="C31" s="16"/>
      <c r="D31" s="16"/>
      <c r="E31" s="16"/>
    </row>
  </sheetData>
  <mergeCells count="7">
    <mergeCell ref="A22:L22"/>
    <mergeCell ref="A27:L27"/>
    <mergeCell ref="A12:L12"/>
    <mergeCell ref="A17:L17"/>
    <mergeCell ref="A3:M3"/>
    <mergeCell ref="A4:M4"/>
    <mergeCell ref="A5:M5"/>
  </mergeCells>
  <pageMargins left="0.7" right="0.7" top="0.75" bottom="0.75" header="0.3" footer="0.3"/>
  <pageSetup orientation="landscape" horizontalDpi="4294967295" verticalDpi="4294967295" r:id="rId1"/>
  <ignoredErrors>
    <ignoredError sqref="K11 H11 E11 B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D503-D571-4947-AED7-C437D681B4E1}">
  <dimension ref="A3:M32"/>
  <sheetViews>
    <sheetView topLeftCell="A7" workbookViewId="0">
      <selection activeCell="A22" sqref="A22:L22"/>
    </sheetView>
  </sheetViews>
  <sheetFormatPr defaultRowHeight="14.4" x14ac:dyDescent="0.3"/>
  <cols>
    <col min="1" max="1" width="9.88671875" customWidth="1"/>
    <col min="2" max="2" width="15.77734375" customWidth="1"/>
    <col min="4" max="4" width="0.88671875" customWidth="1"/>
    <col min="5" max="5" width="15.77734375" customWidth="1"/>
    <col min="7" max="7" width="0.88671875" customWidth="1"/>
    <col min="8" max="8" width="15.77734375" customWidth="1"/>
    <col min="10" max="10" width="0.88671875" customWidth="1"/>
    <col min="11" max="11" width="15.77734375" customWidth="1"/>
  </cols>
  <sheetData>
    <row r="3" spans="1:13" ht="15.6" x14ac:dyDescent="0.3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8" x14ac:dyDescent="0.35">
      <c r="A4" s="105" t="s">
        <v>39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x14ac:dyDescent="0.3">
      <c r="A5" s="106" t="s">
        <v>45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7" spans="1:13" x14ac:dyDescent="0.3">
      <c r="A7" s="33"/>
      <c r="B7" s="32">
        <v>2017</v>
      </c>
      <c r="C7" s="32" t="s">
        <v>41</v>
      </c>
      <c r="D7" s="32"/>
      <c r="E7" s="32">
        <v>2018</v>
      </c>
      <c r="F7" s="32" t="s">
        <v>41</v>
      </c>
      <c r="G7" s="32"/>
      <c r="H7" s="32">
        <v>2019</v>
      </c>
      <c r="I7" s="32" t="s">
        <v>41</v>
      </c>
      <c r="J7" s="32"/>
      <c r="K7" s="74">
        <v>2020</v>
      </c>
      <c r="L7" s="32" t="s">
        <v>41</v>
      </c>
    </row>
    <row r="8" spans="1:13" x14ac:dyDescent="0.3">
      <c r="A8" s="4" t="s">
        <v>18</v>
      </c>
      <c r="B8" s="50">
        <v>67625256</v>
      </c>
      <c r="C8" s="52">
        <v>0.107</v>
      </c>
      <c r="D8" s="23"/>
      <c r="E8" s="50">
        <v>69785134</v>
      </c>
      <c r="F8" s="52">
        <f>(E8-B8)/B8</f>
        <v>3.193892530329201E-2</v>
      </c>
      <c r="G8" s="23"/>
      <c r="H8" s="50">
        <v>72607575</v>
      </c>
      <c r="I8" s="52">
        <f>(H8-E8)/E8</f>
        <v>4.0444731395084803E-2</v>
      </c>
      <c r="J8" s="23"/>
      <c r="K8" s="61">
        <v>79040233</v>
      </c>
      <c r="L8" s="52">
        <f>(K8-H8)/H8</f>
        <v>8.8594860797926389E-2</v>
      </c>
    </row>
    <row r="9" spans="1:13" x14ac:dyDescent="0.3">
      <c r="A9" s="3" t="s">
        <v>19</v>
      </c>
      <c r="B9" s="50">
        <v>49224207</v>
      </c>
      <c r="C9" s="52">
        <v>0.105</v>
      </c>
      <c r="D9" s="23"/>
      <c r="E9" s="50">
        <v>48870132</v>
      </c>
      <c r="F9" s="52">
        <f>(E9-B9)/B9</f>
        <v>-7.1931072449780654E-3</v>
      </c>
      <c r="G9" s="23"/>
      <c r="H9" s="50">
        <v>55597195</v>
      </c>
      <c r="I9" s="52">
        <f>(H9-E9)/E9</f>
        <v>0.13765182790993893</v>
      </c>
      <c r="J9" s="23"/>
      <c r="K9" s="76">
        <v>61385533</v>
      </c>
      <c r="L9" s="52">
        <f>(K9-H9)/H9</f>
        <v>0.10411205097667248</v>
      </c>
    </row>
    <row r="10" spans="1:13" x14ac:dyDescent="0.3">
      <c r="A10" s="3" t="s">
        <v>20</v>
      </c>
      <c r="B10" s="50">
        <v>50712113</v>
      </c>
      <c r="C10" s="52">
        <v>-6.8000000000000005E-2</v>
      </c>
      <c r="D10" s="23"/>
      <c r="E10" s="50">
        <v>54761327</v>
      </c>
      <c r="F10" s="52">
        <f>(E10-B10)/B10</f>
        <v>7.9847077166751074E-2</v>
      </c>
      <c r="G10" s="23"/>
      <c r="H10" s="50">
        <v>58158362</v>
      </c>
      <c r="I10" s="52">
        <f>(H10-E10)/E10</f>
        <v>6.2033467523531706E-2</v>
      </c>
      <c r="J10" s="23"/>
      <c r="K10" s="76">
        <v>63795639</v>
      </c>
      <c r="L10" s="52">
        <f>(K10-H10)/H10</f>
        <v>9.6929775979591723E-2</v>
      </c>
    </row>
    <row r="11" spans="1:13" x14ac:dyDescent="0.3">
      <c r="A11" s="25" t="s">
        <v>21</v>
      </c>
      <c r="B11" s="54">
        <f>SUM(B8:B10)</f>
        <v>167561576</v>
      </c>
      <c r="C11" s="55">
        <v>4.7E-2</v>
      </c>
      <c r="D11" s="56"/>
      <c r="E11" s="54">
        <f>SUM(E8:E10)</f>
        <v>173416593</v>
      </c>
      <c r="F11" s="55">
        <f>(E11-B11)/B11</f>
        <v>3.4942479891690685E-2</v>
      </c>
      <c r="G11" s="56"/>
      <c r="H11" s="54">
        <f>SUM(H8:H10)</f>
        <v>186363132</v>
      </c>
      <c r="I11" s="55">
        <f>(H11-E11)/E11</f>
        <v>7.465571071391075E-2</v>
      </c>
      <c r="J11" s="56"/>
      <c r="K11" s="71">
        <f>SUM(K8:K10)</f>
        <v>204221405</v>
      </c>
      <c r="L11" s="55">
        <f>(K11-H11)/H11</f>
        <v>9.5825138847741617E-2</v>
      </c>
    </row>
    <row r="12" spans="1:13" x14ac:dyDescent="0.3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1"/>
      <c r="L12" s="120"/>
    </row>
    <row r="13" spans="1:13" x14ac:dyDescent="0.3">
      <c r="A13" s="3" t="s">
        <v>22</v>
      </c>
      <c r="B13" s="50">
        <v>67505765</v>
      </c>
      <c r="C13" s="52">
        <v>5.3999999999999999E-2</v>
      </c>
      <c r="E13" s="50">
        <v>75553543</v>
      </c>
      <c r="F13" s="52">
        <f>(E13-B13)/B13</f>
        <v>0.11921615879769676</v>
      </c>
      <c r="H13" s="50">
        <v>80387296</v>
      </c>
      <c r="I13" s="52">
        <f>(H13-E13)/E13</f>
        <v>6.3977846809910685E-2</v>
      </c>
      <c r="K13" s="61">
        <v>68003412</v>
      </c>
      <c r="L13" s="52">
        <f>(K13-H13)/H13</f>
        <v>-0.15405274982753495</v>
      </c>
    </row>
    <row r="14" spans="1:13" x14ac:dyDescent="0.3">
      <c r="A14" s="3" t="s">
        <v>23</v>
      </c>
      <c r="B14" s="50">
        <v>59730438</v>
      </c>
      <c r="C14" s="52">
        <v>3.3000000000000002E-2</v>
      </c>
      <c r="E14" s="50">
        <v>62650488</v>
      </c>
      <c r="F14" s="52">
        <f>(E14-B14)/B14</f>
        <v>4.888713523245887E-2</v>
      </c>
      <c r="H14" s="50">
        <v>71133673</v>
      </c>
      <c r="I14" s="52">
        <f>(H14-E14)/E14</f>
        <v>0.13540493092408154</v>
      </c>
      <c r="K14" s="76">
        <v>53307497</v>
      </c>
      <c r="L14" s="52">
        <f>(K14-H14)/H14</f>
        <v>-0.25060109014755921</v>
      </c>
    </row>
    <row r="15" spans="1:13" x14ac:dyDescent="0.3">
      <c r="A15" s="3" t="s">
        <v>24</v>
      </c>
      <c r="B15" s="50">
        <v>61865537</v>
      </c>
      <c r="C15" s="52">
        <v>1.7000000000000001E-2</v>
      </c>
      <c r="E15" s="50">
        <v>69118925</v>
      </c>
      <c r="F15" s="52">
        <f>(E15-B15)/B15</f>
        <v>0.11724440377847201</v>
      </c>
      <c r="H15" s="50">
        <v>71898917</v>
      </c>
      <c r="I15" s="52">
        <f>(H15-E15)/E15</f>
        <v>4.0220417201222387E-2</v>
      </c>
      <c r="K15" s="76">
        <f>'RECORDS - NO PRINT'!Q40</f>
        <v>78679796.666666672</v>
      </c>
      <c r="L15" s="52">
        <f>(K15-H15)/H15</f>
        <v>9.4311290762094116E-2</v>
      </c>
    </row>
    <row r="16" spans="1:13" x14ac:dyDescent="0.3">
      <c r="A16" s="34" t="s">
        <v>25</v>
      </c>
      <c r="B16" s="57">
        <f>SUM(B13:B15)</f>
        <v>189101740</v>
      </c>
      <c r="C16" s="58">
        <f>AVERAGE(C13:C15)</f>
        <v>3.4666666666666665E-2</v>
      </c>
      <c r="D16" s="15"/>
      <c r="E16" s="57">
        <f>SUM(E13:E15)</f>
        <v>207322956</v>
      </c>
      <c r="F16" s="58">
        <f>(E16-B16)/B16</f>
        <v>9.6356680800504538E-2</v>
      </c>
      <c r="G16" s="15"/>
      <c r="H16" s="57">
        <f>SUM(H13:H15)</f>
        <v>223419886</v>
      </c>
      <c r="I16" s="58">
        <f>(H16-E16)/E16</f>
        <v>7.764181213005665E-2</v>
      </c>
      <c r="J16" s="15"/>
      <c r="K16" s="71">
        <f>SUM(K13:K15)</f>
        <v>199990705.66666669</v>
      </c>
      <c r="L16" s="58">
        <f>(K16-H16)/H16</f>
        <v>-0.10486613681887437</v>
      </c>
    </row>
    <row r="17" spans="1:12" x14ac:dyDescent="0.3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1"/>
      <c r="L17" s="120"/>
    </row>
    <row r="18" spans="1:12" x14ac:dyDescent="0.3">
      <c r="A18" s="3" t="s">
        <v>26</v>
      </c>
      <c r="B18" s="50">
        <v>71253791</v>
      </c>
      <c r="C18" s="52">
        <v>3.2000000000000001E-2</v>
      </c>
      <c r="E18" s="50">
        <v>78679101</v>
      </c>
      <c r="F18" s="52">
        <f>(E18-B18)/B18</f>
        <v>0.10420933252519855</v>
      </c>
      <c r="H18" s="50">
        <v>80559799</v>
      </c>
      <c r="I18" s="52">
        <f>(H18-E18)/E18</f>
        <v>2.3903399709663688E-2</v>
      </c>
      <c r="K18" s="61">
        <f>'RECORDS - NO PRINT'!Q43</f>
        <v>91160764.333333343</v>
      </c>
      <c r="L18" s="52">
        <f>(K18-H18)/H18</f>
        <v>0.13159125848034134</v>
      </c>
    </row>
    <row r="19" spans="1:12" x14ac:dyDescent="0.3">
      <c r="A19" s="3" t="s">
        <v>27</v>
      </c>
      <c r="B19" s="50">
        <v>69294989</v>
      </c>
      <c r="C19" s="52">
        <v>-2.9000000000000001E-2</v>
      </c>
      <c r="E19" s="50">
        <v>76403559</v>
      </c>
      <c r="F19" s="52">
        <f>(E19-B19)/B19</f>
        <v>0.10258418541635096</v>
      </c>
      <c r="H19" s="50">
        <v>82600537</v>
      </c>
      <c r="I19" s="52">
        <f>(H19-E19)/E19</f>
        <v>8.1108499147271404E-2</v>
      </c>
      <c r="K19" s="76">
        <f>'RECORDS - NO PRINT'!Q44</f>
        <v>85644170.666666672</v>
      </c>
      <c r="L19" s="52">
        <f>(K19-H19)/H19</f>
        <v>3.6847625659705716E-2</v>
      </c>
    </row>
    <row r="20" spans="1:12" x14ac:dyDescent="0.3">
      <c r="A20" s="3" t="s">
        <v>28</v>
      </c>
      <c r="B20" s="50">
        <v>64023933</v>
      </c>
      <c r="C20" s="52">
        <v>0.109</v>
      </c>
      <c r="E20" s="50">
        <v>65795775</v>
      </c>
      <c r="F20" s="52">
        <f>(E20-B20)/B20</f>
        <v>2.7674682216101906E-2</v>
      </c>
      <c r="H20" s="50">
        <v>73358072</v>
      </c>
      <c r="I20" s="52">
        <f>(H20-E20)/E20</f>
        <v>0.11493590583893874</v>
      </c>
      <c r="K20" s="76">
        <f>'RECORDS - NO PRINT'!Q45</f>
        <v>78177507.666666672</v>
      </c>
      <c r="L20" s="52">
        <f>(K20-H20)/H20</f>
        <v>6.5697414548554003E-2</v>
      </c>
    </row>
    <row r="21" spans="1:12" x14ac:dyDescent="0.3">
      <c r="A21" s="34" t="s">
        <v>29</v>
      </c>
      <c r="B21" s="57">
        <f>SUM(B18:B20)</f>
        <v>204572713</v>
      </c>
      <c r="C21" s="58">
        <f>AVERAGE(C18:C20)</f>
        <v>3.7333333333333336E-2</v>
      </c>
      <c r="D21" s="15"/>
      <c r="E21" s="57">
        <f>SUM(E18:E20)</f>
        <v>220878435</v>
      </c>
      <c r="F21" s="58">
        <f>(E21-B21)/B21</f>
        <v>7.9706241174012288E-2</v>
      </c>
      <c r="G21" s="15"/>
      <c r="H21" s="57">
        <f>SUM(H18:H20)</f>
        <v>236518408</v>
      </c>
      <c r="I21" s="58">
        <f>(H21-E21)/E21</f>
        <v>7.0808057835071131E-2</v>
      </c>
      <c r="J21" s="15"/>
      <c r="K21" s="71">
        <f>SUM(K18:K20)</f>
        <v>254982442.66666669</v>
      </c>
      <c r="L21" s="58">
        <f>(K21-H21)/H21</f>
        <v>7.8065951918070947E-2</v>
      </c>
    </row>
    <row r="22" spans="1:12" x14ac:dyDescent="0.3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0"/>
    </row>
    <row r="23" spans="1:12" x14ac:dyDescent="0.3">
      <c r="A23" s="3" t="s">
        <v>40</v>
      </c>
      <c r="B23" s="50">
        <v>60129996</v>
      </c>
      <c r="C23" s="52">
        <v>6.0999999999999999E-2</v>
      </c>
      <c r="E23" s="50">
        <v>64243733</v>
      </c>
      <c r="F23" s="52">
        <f>(E23-B23)/B23</f>
        <v>6.8414057436491427E-2</v>
      </c>
      <c r="H23" s="50">
        <v>68470849</v>
      </c>
      <c r="I23" s="52">
        <f>(H23-E23)/E23</f>
        <v>6.5798106719607966E-2</v>
      </c>
      <c r="K23" s="4"/>
      <c r="L23" s="52"/>
    </row>
    <row r="24" spans="1:12" x14ac:dyDescent="0.3">
      <c r="A24" s="3" t="s">
        <v>31</v>
      </c>
      <c r="B24" s="50">
        <v>57952784</v>
      </c>
      <c r="C24" s="52">
        <v>-1.4E-2</v>
      </c>
      <c r="E24" s="50">
        <v>67493521</v>
      </c>
      <c r="F24" s="52">
        <f>(E24-B24)/B24</f>
        <v>0.16462948527201041</v>
      </c>
      <c r="H24" s="50">
        <v>70383573</v>
      </c>
      <c r="I24" s="52">
        <f>(H24-E24)/E24</f>
        <v>4.2819695241562518E-2</v>
      </c>
      <c r="K24" s="3"/>
      <c r="L24" s="52"/>
    </row>
    <row r="25" spans="1:12" x14ac:dyDescent="0.3">
      <c r="A25" s="3" t="s">
        <v>32</v>
      </c>
      <c r="B25" s="50">
        <v>61108669</v>
      </c>
      <c r="C25" s="52">
        <v>1.7999999999999999E-2</v>
      </c>
      <c r="E25" s="50">
        <v>68689432</v>
      </c>
      <c r="F25" s="52">
        <f>(E25-B25)/B25</f>
        <v>0.12405380650656947</v>
      </c>
      <c r="H25" s="50">
        <v>69709588</v>
      </c>
      <c r="I25" s="52">
        <f>(H25-E25)/E25</f>
        <v>1.4851716927867449E-2</v>
      </c>
      <c r="K25" s="3"/>
      <c r="L25" s="52"/>
    </row>
    <row r="26" spans="1:12" x14ac:dyDescent="0.3">
      <c r="A26" s="34" t="s">
        <v>33</v>
      </c>
      <c r="B26" s="57">
        <f>SUM(B23:B25)</f>
        <v>179191449</v>
      </c>
      <c r="C26" s="58">
        <f>AVERAGE(C23:C25)</f>
        <v>2.1666666666666667E-2</v>
      </c>
      <c r="D26" s="15"/>
      <c r="E26" s="57">
        <f>SUM(E23:E25)</f>
        <v>200426686</v>
      </c>
      <c r="F26" s="58">
        <f>(E26-B26)/B26</f>
        <v>0.11850586129252183</v>
      </c>
      <c r="G26" s="15"/>
      <c r="H26" s="57">
        <f>SUM(H23:H25)</f>
        <v>208564010</v>
      </c>
      <c r="I26" s="58">
        <f>(H26-E26)/E26</f>
        <v>4.0600002736162585E-2</v>
      </c>
      <c r="J26" s="15"/>
      <c r="K26" s="73"/>
      <c r="L26" s="58"/>
    </row>
    <row r="27" spans="1:12" x14ac:dyDescent="0.3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2"/>
      <c r="L27" s="120"/>
    </row>
    <row r="28" spans="1:12" x14ac:dyDescent="0.3">
      <c r="A28" s="30" t="s">
        <v>34</v>
      </c>
      <c r="B28" s="59">
        <f>SUM(B11,B16,B21,B26)</f>
        <v>740427478</v>
      </c>
      <c r="C28" s="60">
        <f>AVERAGE(C8:C10,C13:C15,C18:C20,C23:C25)</f>
        <v>3.5416666666666666E-2</v>
      </c>
      <c r="D28" s="30"/>
      <c r="E28" s="59">
        <f>SUM(E11,E16,E21,E26)</f>
        <v>802044670</v>
      </c>
      <c r="F28" s="60">
        <f>(E28-B28)/B28</f>
        <v>8.3218402653608706E-2</v>
      </c>
      <c r="G28" s="30"/>
      <c r="H28" s="59">
        <f>SUM(H11,H16,H21,H26)</f>
        <v>854865436</v>
      </c>
      <c r="I28" s="60">
        <f>(H28-E28)/E28</f>
        <v>6.5857636084035068E-2</v>
      </c>
      <c r="J28" s="30"/>
      <c r="K28" s="72">
        <f>SUM(K11,K16,K21,K26)</f>
        <v>659194553.33333337</v>
      </c>
      <c r="L28" s="60">
        <f>(K28-H28)/H28</f>
        <v>-0.22889085746901883</v>
      </c>
    </row>
    <row r="31" spans="1:12" x14ac:dyDescent="0.3">
      <c r="A31" s="31" t="s">
        <v>6</v>
      </c>
      <c r="B31" s="16" t="s">
        <v>46</v>
      </c>
    </row>
    <row r="32" spans="1:12" x14ac:dyDescent="0.3">
      <c r="A32" s="35" t="s">
        <v>7</v>
      </c>
      <c r="B32" s="16" t="s">
        <v>48</v>
      </c>
    </row>
  </sheetData>
  <mergeCells count="7">
    <mergeCell ref="A22:L22"/>
    <mergeCell ref="A27:L27"/>
    <mergeCell ref="A3:M3"/>
    <mergeCell ref="A4:M4"/>
    <mergeCell ref="A5:M5"/>
    <mergeCell ref="A12:L12"/>
    <mergeCell ref="A17:L17"/>
  </mergeCells>
  <pageMargins left="0.7" right="0.7" top="0.75" bottom="0.75" header="0.3" footer="0.3"/>
  <pageSetup orientation="landscape" horizontalDpi="4294967295" verticalDpi="4294967295" r:id="rId1"/>
  <ignoredErrors>
    <ignoredError sqref="K11 H11 E11 B11 C2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1B42A-EA65-40DE-83D0-B5875D113AC9}">
  <dimension ref="A1:Q53"/>
  <sheetViews>
    <sheetView workbookViewId="0">
      <selection activeCell="J49" sqref="J49"/>
    </sheetView>
  </sheetViews>
  <sheetFormatPr defaultRowHeight="14.4" x14ac:dyDescent="0.3"/>
  <cols>
    <col min="1" max="1" width="9.88671875" customWidth="1"/>
    <col min="2" max="5" width="15.77734375" customWidth="1"/>
    <col min="6" max="6" width="9.88671875" customWidth="1"/>
    <col min="7" max="7" width="11.109375" bestFit="1" customWidth="1"/>
    <col min="8" max="15" width="15.77734375" customWidth="1"/>
    <col min="16" max="16" width="13.77734375" customWidth="1"/>
    <col min="17" max="17" width="15.77734375" customWidth="1"/>
  </cols>
  <sheetData>
    <row r="1" spans="1:16" ht="25.8" x14ac:dyDescent="0.5">
      <c r="A1" s="84" t="s">
        <v>55</v>
      </c>
      <c r="B1" s="85"/>
      <c r="C1" s="85"/>
    </row>
    <row r="4" spans="1:16" x14ac:dyDescent="0.3">
      <c r="A4" s="123" t="s">
        <v>51</v>
      </c>
      <c r="B4" s="124"/>
      <c r="C4" s="124"/>
      <c r="D4" s="125"/>
      <c r="F4" s="123" t="s">
        <v>52</v>
      </c>
      <c r="G4" s="124"/>
      <c r="H4" s="124"/>
      <c r="I4" s="125"/>
      <c r="K4" s="123" t="s">
        <v>56</v>
      </c>
      <c r="L4" s="124"/>
      <c r="M4" s="124"/>
      <c r="N4" s="124"/>
      <c r="O4" s="125"/>
    </row>
    <row r="5" spans="1:16" ht="2.4" customHeight="1" x14ac:dyDescent="0.3"/>
    <row r="6" spans="1:16" x14ac:dyDescent="0.3">
      <c r="A6" s="33"/>
      <c r="B6" s="32">
        <v>2018</v>
      </c>
      <c r="C6" s="78">
        <v>2019</v>
      </c>
      <c r="D6" s="78">
        <v>2020</v>
      </c>
      <c r="F6" s="33"/>
      <c r="G6" s="32">
        <v>2018</v>
      </c>
      <c r="H6" s="78">
        <v>2019</v>
      </c>
      <c r="I6" s="78">
        <v>2020</v>
      </c>
      <c r="K6" s="33"/>
      <c r="L6" s="32">
        <v>2018</v>
      </c>
      <c r="M6" s="78">
        <v>2019</v>
      </c>
      <c r="N6" s="78">
        <v>2020</v>
      </c>
      <c r="O6" s="78" t="s">
        <v>57</v>
      </c>
      <c r="P6" s="92"/>
    </row>
    <row r="7" spans="1:16" x14ac:dyDescent="0.3">
      <c r="A7" s="4" t="s">
        <v>18</v>
      </c>
      <c r="B7" s="76">
        <v>142321.57999999999</v>
      </c>
      <c r="C7" s="61">
        <v>247882.48</v>
      </c>
      <c r="D7" s="61"/>
      <c r="F7" s="4" t="s">
        <v>18</v>
      </c>
      <c r="G7" s="76">
        <v>240983</v>
      </c>
      <c r="H7" s="61">
        <v>338025</v>
      </c>
      <c r="I7" s="61"/>
      <c r="K7" s="4" t="s">
        <v>18</v>
      </c>
      <c r="L7" s="76">
        <v>186923.72</v>
      </c>
      <c r="M7" s="61">
        <v>206539.2</v>
      </c>
      <c r="N7" s="61">
        <v>247788.72</v>
      </c>
      <c r="O7" s="61">
        <f>N7/0.02</f>
        <v>12389436</v>
      </c>
      <c r="P7" s="92"/>
    </row>
    <row r="8" spans="1:16" x14ac:dyDescent="0.3">
      <c r="A8" s="3" t="s">
        <v>19</v>
      </c>
      <c r="B8" s="76">
        <v>203176.51</v>
      </c>
      <c r="C8" s="76">
        <v>465989.12</v>
      </c>
      <c r="D8" s="76"/>
      <c r="F8" s="3" t="s">
        <v>19</v>
      </c>
      <c r="G8" s="76">
        <v>331000</v>
      </c>
      <c r="H8" s="76">
        <v>511636</v>
      </c>
      <c r="I8" s="76"/>
      <c r="K8" s="3" t="s">
        <v>19</v>
      </c>
      <c r="L8" s="76">
        <v>271034.34000000003</v>
      </c>
      <c r="M8" s="76">
        <v>332590.44</v>
      </c>
      <c r="N8" s="76">
        <v>389592.86</v>
      </c>
      <c r="O8" s="76">
        <f>N8/0.02</f>
        <v>19479643</v>
      </c>
      <c r="P8" s="92"/>
    </row>
    <row r="9" spans="1:16" x14ac:dyDescent="0.3">
      <c r="A9" s="3" t="s">
        <v>20</v>
      </c>
      <c r="B9" s="76">
        <v>305236.38</v>
      </c>
      <c r="C9" s="76">
        <v>622070.6</v>
      </c>
      <c r="D9" s="76"/>
      <c r="F9" s="3" t="s">
        <v>20</v>
      </c>
      <c r="G9" s="76">
        <v>533888</v>
      </c>
      <c r="H9" s="76">
        <v>845263</v>
      </c>
      <c r="I9" s="76"/>
      <c r="K9" s="3" t="s">
        <v>20</v>
      </c>
      <c r="L9" s="76">
        <v>416344.32000000001</v>
      </c>
      <c r="M9" s="76">
        <v>472085.76000000001</v>
      </c>
      <c r="N9" s="76">
        <v>547281.09</v>
      </c>
      <c r="O9" s="76">
        <f>N9/0.02</f>
        <v>27364054.499999996</v>
      </c>
    </row>
    <row r="10" spans="1:16" x14ac:dyDescent="0.3">
      <c r="A10" s="34" t="s">
        <v>21</v>
      </c>
      <c r="B10" s="77">
        <v>650734.46</v>
      </c>
      <c r="C10" s="77">
        <v>1335942.2</v>
      </c>
      <c r="D10" s="77">
        <f>SUM(D7:D9)</f>
        <v>0</v>
      </c>
      <c r="F10" s="34" t="s">
        <v>21</v>
      </c>
      <c r="G10" s="77">
        <v>1105871</v>
      </c>
      <c r="H10" s="77">
        <v>1694924</v>
      </c>
      <c r="I10" s="77">
        <f>SUM(I7:I9)</f>
        <v>0</v>
      </c>
      <c r="K10" s="34" t="s">
        <v>21</v>
      </c>
      <c r="L10" s="77">
        <f>SUM(L7:L9)</f>
        <v>874302.38000000012</v>
      </c>
      <c r="M10" s="77">
        <f>SUM(M7:M9)</f>
        <v>1011215.4</v>
      </c>
      <c r="N10" s="77">
        <f>SUM(N7:N9)</f>
        <v>1184662.67</v>
      </c>
      <c r="O10" s="71">
        <f>SUM(O7:O9)</f>
        <v>59233133.5</v>
      </c>
    </row>
    <row r="11" spans="1:16" x14ac:dyDescent="0.3">
      <c r="A11" s="111"/>
      <c r="B11" s="112"/>
      <c r="C11" s="112"/>
      <c r="D11" s="113"/>
      <c r="F11" s="111"/>
      <c r="G11" s="112"/>
      <c r="H11" s="112"/>
      <c r="I11" s="113"/>
      <c r="K11" s="120"/>
      <c r="L11" s="120"/>
      <c r="M11" s="120"/>
      <c r="N11" s="120"/>
      <c r="O11" s="120"/>
    </row>
    <row r="12" spans="1:16" x14ac:dyDescent="0.3">
      <c r="A12" s="3" t="s">
        <v>22</v>
      </c>
      <c r="B12" s="76">
        <v>673039.95</v>
      </c>
      <c r="C12" s="76">
        <v>1227760.55</v>
      </c>
      <c r="D12" s="76"/>
      <c r="F12" s="3" t="s">
        <v>22</v>
      </c>
      <c r="G12" s="76">
        <v>1171468</v>
      </c>
      <c r="H12" s="76">
        <v>1748086</v>
      </c>
      <c r="I12" s="76"/>
      <c r="K12" s="3" t="s">
        <v>22</v>
      </c>
      <c r="L12" s="76">
        <v>877653.66</v>
      </c>
      <c r="M12" s="76">
        <v>972857.4</v>
      </c>
      <c r="N12" s="76">
        <v>475340.56</v>
      </c>
      <c r="O12" s="97">
        <f>N12/0.02</f>
        <v>23767028</v>
      </c>
    </row>
    <row r="13" spans="1:16" x14ac:dyDescent="0.3">
      <c r="A13" s="3" t="s">
        <v>23</v>
      </c>
      <c r="B13" s="76">
        <v>508276.32</v>
      </c>
      <c r="C13" s="76">
        <v>944499.31</v>
      </c>
      <c r="D13" s="76"/>
      <c r="F13" s="3" t="s">
        <v>23</v>
      </c>
      <c r="G13" s="76">
        <v>957848</v>
      </c>
      <c r="H13" s="76">
        <v>1497385</v>
      </c>
      <c r="I13" s="76"/>
      <c r="K13" s="3" t="s">
        <v>23</v>
      </c>
      <c r="L13" s="76">
        <v>682698.22</v>
      </c>
      <c r="M13" s="76">
        <v>780917.84</v>
      </c>
      <c r="N13" s="76">
        <v>60367.62</v>
      </c>
      <c r="O13" s="98">
        <f>N13/0.02</f>
        <v>3018381</v>
      </c>
    </row>
    <row r="14" spans="1:16" x14ac:dyDescent="0.3">
      <c r="A14" s="3" t="s">
        <v>24</v>
      </c>
      <c r="B14" s="76">
        <v>1231078.74</v>
      </c>
      <c r="C14" s="76">
        <v>1580269.58</v>
      </c>
      <c r="D14" s="76">
        <v>1863464.09</v>
      </c>
      <c r="F14" s="3" t="s">
        <v>24</v>
      </c>
      <c r="G14" s="76">
        <v>1978631</v>
      </c>
      <c r="H14" s="76">
        <v>2210683</v>
      </c>
      <c r="I14" s="76">
        <v>2322162</v>
      </c>
      <c r="K14" s="3" t="s">
        <v>24</v>
      </c>
      <c r="L14" s="76">
        <v>1038736</v>
      </c>
      <c r="M14" s="76">
        <v>1193337.18</v>
      </c>
      <c r="N14" s="76">
        <v>1351847</v>
      </c>
      <c r="O14" s="98">
        <f>N14/0.02</f>
        <v>67592350</v>
      </c>
    </row>
    <row r="15" spans="1:16" x14ac:dyDescent="0.3">
      <c r="A15" s="34" t="s">
        <v>25</v>
      </c>
      <c r="B15" s="77">
        <v>2415395.0099999998</v>
      </c>
      <c r="C15" s="77">
        <v>3752529.44</v>
      </c>
      <c r="D15" s="77"/>
      <c r="F15" s="34" t="s">
        <v>25</v>
      </c>
      <c r="G15" s="77">
        <v>3981089</v>
      </c>
      <c r="H15" s="77">
        <v>5456154</v>
      </c>
      <c r="I15" s="77"/>
      <c r="K15" s="34" t="s">
        <v>25</v>
      </c>
      <c r="L15" s="77">
        <f>SUM(L12:L14)</f>
        <v>2599087.88</v>
      </c>
      <c r="M15" s="77">
        <f>SUM(M12:M14)</f>
        <v>2947112.42</v>
      </c>
      <c r="N15" s="77">
        <f>SUM(N12:N14)</f>
        <v>1887555.1800000002</v>
      </c>
      <c r="O15" s="71">
        <f>SUM(O12:O14)</f>
        <v>94377759</v>
      </c>
    </row>
    <row r="16" spans="1:16" x14ac:dyDescent="0.3">
      <c r="A16" s="111"/>
      <c r="B16" s="112"/>
      <c r="C16" s="112"/>
      <c r="D16" s="113"/>
      <c r="F16" s="111"/>
      <c r="G16" s="112"/>
      <c r="H16" s="112"/>
      <c r="I16" s="113"/>
      <c r="K16" s="120"/>
      <c r="L16" s="120"/>
      <c r="M16" s="120"/>
      <c r="N16" s="120"/>
      <c r="O16" s="120"/>
    </row>
    <row r="17" spans="1:17" x14ac:dyDescent="0.3">
      <c r="A17" s="3" t="s">
        <v>26</v>
      </c>
      <c r="B17" s="76">
        <v>2369509.31</v>
      </c>
      <c r="C17" s="76">
        <v>2757244.57</v>
      </c>
      <c r="D17" s="76"/>
      <c r="F17" s="3" t="s">
        <v>26</v>
      </c>
      <c r="G17" s="76">
        <v>3981089</v>
      </c>
      <c r="H17" s="76">
        <v>4223413</v>
      </c>
      <c r="I17" s="76"/>
      <c r="K17" s="3" t="s">
        <v>26</v>
      </c>
      <c r="L17" s="76">
        <v>2110143.54</v>
      </c>
      <c r="M17" s="76">
        <v>2262784.1800000002</v>
      </c>
      <c r="N17" s="76">
        <v>2325276.77</v>
      </c>
      <c r="O17" s="61">
        <f>N17/0.02</f>
        <v>116263838.5</v>
      </c>
    </row>
    <row r="18" spans="1:17" x14ac:dyDescent="0.3">
      <c r="A18" s="3" t="s">
        <v>27</v>
      </c>
      <c r="B18" s="76">
        <v>2551292.67</v>
      </c>
      <c r="C18" s="76">
        <v>2838982.16</v>
      </c>
      <c r="D18" s="76"/>
      <c r="F18" s="3" t="s">
        <v>27</v>
      </c>
      <c r="G18" s="76">
        <v>4397609</v>
      </c>
      <c r="H18" s="76">
        <v>4448201</v>
      </c>
      <c r="I18" s="76">
        <v>4710094</v>
      </c>
      <c r="K18" s="3" t="s">
        <v>27</v>
      </c>
      <c r="L18" s="76">
        <v>2280653.2200000002</v>
      </c>
      <c r="M18" s="76">
        <v>2372958.3000000007</v>
      </c>
      <c r="N18" s="76">
        <v>2609437.41</v>
      </c>
      <c r="O18" s="76">
        <f>N18/0.02</f>
        <v>130471870.5</v>
      </c>
    </row>
    <row r="19" spans="1:17" x14ac:dyDescent="0.3">
      <c r="A19" s="3" t="s">
        <v>28</v>
      </c>
      <c r="B19" s="76">
        <v>1106898.01</v>
      </c>
      <c r="C19" s="76">
        <v>1246647.3799999999</v>
      </c>
      <c r="D19" s="76">
        <v>1730245.26</v>
      </c>
      <c r="F19" s="3" t="s">
        <v>28</v>
      </c>
      <c r="G19" s="76">
        <v>2027887</v>
      </c>
      <c r="H19" s="76">
        <v>2075699</v>
      </c>
      <c r="I19" s="76">
        <v>2460519</v>
      </c>
      <c r="K19" s="3" t="s">
        <v>28</v>
      </c>
      <c r="L19" s="76">
        <v>1022676.74</v>
      </c>
      <c r="M19" s="76">
        <v>1107739.33</v>
      </c>
      <c r="N19" s="76">
        <v>1436899.68</v>
      </c>
      <c r="O19" s="76">
        <f>N19/0.02</f>
        <v>71844984</v>
      </c>
    </row>
    <row r="20" spans="1:17" x14ac:dyDescent="0.3">
      <c r="A20" s="34" t="s">
        <v>29</v>
      </c>
      <c r="B20" s="77">
        <v>6027699.9900000002</v>
      </c>
      <c r="C20" s="77">
        <v>6842874.1100000003</v>
      </c>
      <c r="D20" s="77">
        <f>SUM(D17:D19)</f>
        <v>1730245.26</v>
      </c>
      <c r="F20" s="34" t="s">
        <v>29</v>
      </c>
      <c r="G20" s="77">
        <v>10406585</v>
      </c>
      <c r="H20" s="77">
        <v>10747313</v>
      </c>
      <c r="I20" s="77">
        <f>SUM(I17:I19)</f>
        <v>7170613</v>
      </c>
      <c r="K20" s="34" t="s">
        <v>29</v>
      </c>
      <c r="L20" s="77">
        <f>SUM(L17:L19)</f>
        <v>5413473.5</v>
      </c>
      <c r="M20" s="77">
        <f>SUM(M17:M19)</f>
        <v>5743481.8100000005</v>
      </c>
      <c r="N20" s="77">
        <f>SUM(N17:N19)</f>
        <v>6371613.8599999994</v>
      </c>
      <c r="O20" s="71">
        <f>SUM(O17:O19)</f>
        <v>318580693</v>
      </c>
    </row>
    <row r="21" spans="1:17" x14ac:dyDescent="0.3">
      <c r="A21" s="111"/>
      <c r="B21" s="112"/>
      <c r="C21" s="112"/>
      <c r="D21" s="113"/>
      <c r="F21" s="111"/>
      <c r="G21" s="112"/>
      <c r="H21" s="112"/>
      <c r="I21" s="113"/>
      <c r="K21" s="120"/>
      <c r="L21" s="120"/>
      <c r="M21" s="120"/>
      <c r="N21" s="120"/>
      <c r="O21" s="120"/>
    </row>
    <row r="22" spans="1:17" x14ac:dyDescent="0.3">
      <c r="A22" s="3" t="s">
        <v>40</v>
      </c>
      <c r="B22" s="76">
        <v>745562.91</v>
      </c>
      <c r="C22" s="76">
        <v>894843.61</v>
      </c>
      <c r="D22" s="76">
        <v>780497.62</v>
      </c>
      <c r="F22" s="3" t="s">
        <v>40</v>
      </c>
      <c r="G22" s="76">
        <v>1420575</v>
      </c>
      <c r="H22" s="76">
        <v>1406876</v>
      </c>
      <c r="I22" s="76">
        <v>1212275</v>
      </c>
      <c r="K22" s="3" t="s">
        <v>40</v>
      </c>
      <c r="L22" s="76">
        <v>712661.06</v>
      </c>
      <c r="M22" s="76">
        <v>739176.46</v>
      </c>
      <c r="N22" s="76">
        <v>581316.88</v>
      </c>
      <c r="O22" s="61">
        <f>N22/0.02</f>
        <v>29065844</v>
      </c>
    </row>
    <row r="23" spans="1:17" x14ac:dyDescent="0.3">
      <c r="A23" s="3" t="s">
        <v>31</v>
      </c>
      <c r="B23" s="76">
        <v>838194.93</v>
      </c>
      <c r="C23" s="76">
        <v>875761.79</v>
      </c>
      <c r="D23" s="76"/>
      <c r="F23" s="3" t="s">
        <v>31</v>
      </c>
      <c r="G23" s="76">
        <v>1466174</v>
      </c>
      <c r="H23" s="76">
        <v>1363531</v>
      </c>
      <c r="I23" s="76"/>
      <c r="K23" s="3" t="s">
        <v>31</v>
      </c>
      <c r="L23" s="76">
        <v>749711.48</v>
      </c>
      <c r="M23" s="76">
        <v>726710.72</v>
      </c>
      <c r="N23" s="76"/>
      <c r="O23" s="76">
        <f>N23/0.02</f>
        <v>0</v>
      </c>
    </row>
    <row r="24" spans="1:17" x14ac:dyDescent="0.3">
      <c r="A24" s="3" t="s">
        <v>32</v>
      </c>
      <c r="B24" s="76">
        <v>355934.52</v>
      </c>
      <c r="C24" s="76">
        <v>368612.45</v>
      </c>
      <c r="D24" s="76"/>
      <c r="F24" s="3" t="s">
        <v>32</v>
      </c>
      <c r="G24" s="76">
        <v>587642</v>
      </c>
      <c r="H24" s="76">
        <v>536356</v>
      </c>
      <c r="I24" s="76"/>
      <c r="K24" s="3" t="s">
        <v>32</v>
      </c>
      <c r="L24" s="76">
        <v>310931.62</v>
      </c>
      <c r="M24" s="76">
        <v>291712.73</v>
      </c>
      <c r="N24" s="76"/>
      <c r="O24" s="76">
        <f>N24/0.02</f>
        <v>0</v>
      </c>
    </row>
    <row r="25" spans="1:17" x14ac:dyDescent="0.3">
      <c r="A25" s="34" t="s">
        <v>33</v>
      </c>
      <c r="B25" s="77">
        <v>1939692.36</v>
      </c>
      <c r="C25" s="77">
        <v>21389217.850000001</v>
      </c>
      <c r="D25" s="77">
        <f>SUM(D22:D24)</f>
        <v>780497.62</v>
      </c>
      <c r="F25" s="34" t="s">
        <v>33</v>
      </c>
      <c r="G25" s="77">
        <v>2053816</v>
      </c>
      <c r="H25" s="77">
        <v>1899887</v>
      </c>
      <c r="I25" s="77">
        <f>SUM(I22:I24)</f>
        <v>1212275</v>
      </c>
      <c r="K25" s="34" t="s">
        <v>33</v>
      </c>
      <c r="L25" s="77">
        <f>SUM(L22:L24)</f>
        <v>1773304.1600000001</v>
      </c>
      <c r="M25" s="77">
        <f>SUM(M22:M24)</f>
        <v>1757599.91</v>
      </c>
      <c r="N25" s="77">
        <f>SUM(N22:N24)</f>
        <v>581316.88</v>
      </c>
      <c r="O25" s="71">
        <f>SUM(O22:O24)</f>
        <v>29065844</v>
      </c>
    </row>
    <row r="26" spans="1:17" x14ac:dyDescent="0.3">
      <c r="A26" s="111"/>
      <c r="B26" s="112"/>
      <c r="C26" s="112"/>
      <c r="D26" s="113"/>
      <c r="F26" s="111"/>
      <c r="G26" s="112"/>
      <c r="H26" s="112"/>
      <c r="I26" s="113"/>
      <c r="K26" s="120"/>
      <c r="L26" s="120"/>
      <c r="M26" s="120"/>
      <c r="N26" s="120"/>
      <c r="O26" s="120"/>
    </row>
    <row r="27" spans="1:17" x14ac:dyDescent="0.3">
      <c r="A27" s="25" t="s">
        <v>34</v>
      </c>
      <c r="B27" s="54">
        <f>SUM(B10,B15,B20,B25)</f>
        <v>11033521.82</v>
      </c>
      <c r="C27" s="71">
        <v>14070563.6</v>
      </c>
      <c r="D27" s="71">
        <f>D10+D15+D20+D25</f>
        <v>2510742.88</v>
      </c>
      <c r="F27" s="25" t="s">
        <v>34</v>
      </c>
      <c r="G27" s="54">
        <f>SUM(G10,G15,G20,G25)</f>
        <v>17547361</v>
      </c>
      <c r="H27" s="71">
        <f>H10+H15+H20+H25</f>
        <v>19798278</v>
      </c>
      <c r="I27" s="71">
        <f>I10+I15+I20+I25</f>
        <v>8382888</v>
      </c>
      <c r="K27" s="25" t="s">
        <v>34</v>
      </c>
      <c r="L27" s="54">
        <f>SUM(L10,L15,L20,L25)</f>
        <v>10660167.92</v>
      </c>
      <c r="M27" s="71">
        <f>M10+M15+M20+M25</f>
        <v>11459409.540000001</v>
      </c>
      <c r="N27" s="71">
        <f>N10+N15+N20+N25</f>
        <v>10025148.59</v>
      </c>
      <c r="O27" s="72">
        <f>SUM(O10+O15+O20+O25)</f>
        <v>501257429.5</v>
      </c>
    </row>
    <row r="30" spans="1:17" x14ac:dyDescent="0.3">
      <c r="A30" s="123" t="s">
        <v>58</v>
      </c>
      <c r="B30" s="124"/>
      <c r="C30" s="124"/>
      <c r="D30" s="124"/>
      <c r="E30" s="125"/>
      <c r="G30" s="123" t="s">
        <v>60</v>
      </c>
      <c r="H30" s="124"/>
      <c r="I30" s="124"/>
      <c r="J30" s="124"/>
      <c r="K30" s="125"/>
      <c r="M30" s="123" t="s">
        <v>62</v>
      </c>
      <c r="N30" s="124"/>
      <c r="O30" s="124"/>
      <c r="P30" s="124"/>
      <c r="Q30" s="125"/>
    </row>
    <row r="31" spans="1:17" ht="2.4" customHeight="1" x14ac:dyDescent="0.3"/>
    <row r="32" spans="1:17" x14ac:dyDescent="0.3">
      <c r="A32" s="33"/>
      <c r="B32" s="32">
        <v>2018</v>
      </c>
      <c r="C32" s="78">
        <v>2019</v>
      </c>
      <c r="D32" s="78">
        <v>2020</v>
      </c>
      <c r="E32" s="78" t="s">
        <v>59</v>
      </c>
      <c r="G32" s="33"/>
      <c r="H32" s="32">
        <v>2018</v>
      </c>
      <c r="I32" s="78">
        <v>2019</v>
      </c>
      <c r="J32" s="78">
        <v>2020</v>
      </c>
      <c r="K32" s="78" t="s">
        <v>61</v>
      </c>
      <c r="M32" s="33"/>
      <c r="N32" s="32">
        <v>2018</v>
      </c>
      <c r="O32" s="78">
        <v>2019</v>
      </c>
      <c r="P32" s="78">
        <v>2020</v>
      </c>
      <c r="Q32" s="78" t="s">
        <v>59</v>
      </c>
    </row>
    <row r="33" spans="1:17" x14ac:dyDescent="0.3">
      <c r="A33" s="4" t="s">
        <v>18</v>
      </c>
      <c r="B33" s="76">
        <v>1398238.44</v>
      </c>
      <c r="C33" s="61">
        <v>1405969.71</v>
      </c>
      <c r="D33" s="61">
        <v>1488864</v>
      </c>
      <c r="E33" s="61">
        <f>D33/0.03</f>
        <v>49628800</v>
      </c>
      <c r="G33" s="4" t="s">
        <v>18</v>
      </c>
      <c r="H33" s="76">
        <v>43073.07</v>
      </c>
      <c r="I33" s="76">
        <v>51021.3</v>
      </c>
      <c r="J33" s="76">
        <v>55764.99</v>
      </c>
      <c r="K33" s="61">
        <f>J33/0.07</f>
        <v>796642.7142857142</v>
      </c>
      <c r="M33" s="4" t="s">
        <v>18</v>
      </c>
      <c r="N33" s="76">
        <v>2093554.02</v>
      </c>
      <c r="O33" s="76">
        <v>2178227.2400000002</v>
      </c>
      <c r="P33" s="76">
        <v>2371207.71</v>
      </c>
      <c r="Q33" s="61">
        <f>P33/0.03</f>
        <v>79040257</v>
      </c>
    </row>
    <row r="34" spans="1:17" x14ac:dyDescent="0.3">
      <c r="A34" s="3" t="s">
        <v>19</v>
      </c>
      <c r="B34" s="76">
        <v>1297627.6200000001</v>
      </c>
      <c r="C34" s="76">
        <v>1420099.35</v>
      </c>
      <c r="D34" s="76">
        <v>1708959.99</v>
      </c>
      <c r="E34" s="76">
        <f>D34/0.03</f>
        <v>56965333</v>
      </c>
      <c r="G34" s="3" t="s">
        <v>19</v>
      </c>
      <c r="H34" s="76">
        <v>43125.35</v>
      </c>
      <c r="I34" s="76">
        <v>49604.58</v>
      </c>
      <c r="J34" s="76">
        <v>66452.38</v>
      </c>
      <c r="K34" s="76">
        <f>J34/0.07</f>
        <v>949319.71428571432</v>
      </c>
      <c r="M34" s="3" t="s">
        <v>19</v>
      </c>
      <c r="N34" s="76">
        <v>1466103.95</v>
      </c>
      <c r="O34" s="76">
        <v>1667915.84</v>
      </c>
      <c r="P34" s="76">
        <v>1841566.2</v>
      </c>
      <c r="Q34" s="76">
        <f>P34/0.03</f>
        <v>61385540</v>
      </c>
    </row>
    <row r="35" spans="1:17" x14ac:dyDescent="0.3">
      <c r="A35" s="3" t="s">
        <v>20</v>
      </c>
      <c r="B35" s="76">
        <v>1552103.88</v>
      </c>
      <c r="C35" s="76">
        <v>1597824.93</v>
      </c>
      <c r="D35" s="76">
        <v>1610562</v>
      </c>
      <c r="E35" s="76">
        <f>D35/0.03</f>
        <v>53685400</v>
      </c>
      <c r="G35" s="3" t="s">
        <v>20</v>
      </c>
      <c r="H35" s="76">
        <v>74032.19</v>
      </c>
      <c r="I35" s="76">
        <v>77172.22</v>
      </c>
      <c r="J35" s="76">
        <v>96915.64</v>
      </c>
      <c r="K35" s="76">
        <f>J35/0.07</f>
        <v>1384509.1428571427</v>
      </c>
      <c r="M35" s="3" t="s">
        <v>20</v>
      </c>
      <c r="N35" s="76">
        <v>1642839.82</v>
      </c>
      <c r="O35" s="76">
        <v>1744750.86</v>
      </c>
      <c r="P35" s="76">
        <v>1913869.17</v>
      </c>
      <c r="Q35" s="76">
        <f>P35/0.03</f>
        <v>63795639</v>
      </c>
    </row>
    <row r="36" spans="1:17" x14ac:dyDescent="0.3">
      <c r="A36" s="34" t="s">
        <v>21</v>
      </c>
      <c r="B36" s="77">
        <f>SUM(B33:B35)</f>
        <v>4247969.9399999995</v>
      </c>
      <c r="C36" s="77">
        <f>SUM(C33:C35)</f>
        <v>4423893.99</v>
      </c>
      <c r="D36" s="77">
        <f>SUM(D33:D35)</f>
        <v>4808385.99</v>
      </c>
      <c r="E36" s="71">
        <f>SUM(E33:E35)</f>
        <v>160279533</v>
      </c>
      <c r="G36" s="34" t="s">
        <v>21</v>
      </c>
      <c r="H36" s="77">
        <f>SUM(H33:H35)</f>
        <v>160230.60999999999</v>
      </c>
      <c r="I36" s="77">
        <f>SUM(I33:I35)</f>
        <v>177798.1</v>
      </c>
      <c r="J36" s="77">
        <f>SUM(J33:J35)</f>
        <v>219133.01</v>
      </c>
      <c r="K36" s="71">
        <f>SUM(K33:K35)</f>
        <v>3130471.5714285714</v>
      </c>
      <c r="M36" s="34" t="s">
        <v>21</v>
      </c>
      <c r="N36" s="77">
        <f>SUM(N33:N35)</f>
        <v>5202497.79</v>
      </c>
      <c r="O36" s="77">
        <f>SUM(O33:O35)</f>
        <v>5590893.9400000004</v>
      </c>
      <c r="P36" s="77">
        <f>SUM(P33:P35)</f>
        <v>6126643.0800000001</v>
      </c>
      <c r="Q36" s="71">
        <f>SUM(Q33:Q35)</f>
        <v>204221436</v>
      </c>
    </row>
    <row r="37" spans="1:17" x14ac:dyDescent="0.3">
      <c r="A37" s="120"/>
      <c r="B37" s="120"/>
      <c r="C37" s="120"/>
      <c r="D37" s="120"/>
      <c r="E37" s="120"/>
      <c r="G37" s="120"/>
      <c r="H37" s="120"/>
      <c r="I37" s="120"/>
      <c r="J37" s="120"/>
      <c r="K37" s="120"/>
      <c r="M37" s="120"/>
      <c r="N37" s="120"/>
      <c r="O37" s="120"/>
      <c r="P37" s="120"/>
      <c r="Q37" s="120"/>
    </row>
    <row r="38" spans="1:17" x14ac:dyDescent="0.3">
      <c r="A38" s="3" t="s">
        <v>22</v>
      </c>
      <c r="B38" s="76">
        <v>2543218.41</v>
      </c>
      <c r="C38" s="76">
        <v>2670173.0099999998</v>
      </c>
      <c r="D38" s="76">
        <v>1792062.99</v>
      </c>
      <c r="E38" s="61">
        <f>D38/0.03</f>
        <v>59735433</v>
      </c>
      <c r="G38" s="3" t="s">
        <v>22</v>
      </c>
      <c r="H38" s="76">
        <v>121582.91</v>
      </c>
      <c r="I38" s="76">
        <v>159713.68</v>
      </c>
      <c r="J38" s="76">
        <v>82753.37</v>
      </c>
      <c r="K38" s="61">
        <f>J38/0.07</f>
        <v>1182190.9999999998</v>
      </c>
      <c r="M38" s="3" t="s">
        <v>22</v>
      </c>
      <c r="N38" s="76">
        <v>2266006.2999999998</v>
      </c>
      <c r="O38" s="76">
        <v>2411618.87</v>
      </c>
      <c r="P38" s="76">
        <v>2040102.35</v>
      </c>
      <c r="Q38" s="97">
        <f>P38/0.03</f>
        <v>68003411.666666672</v>
      </c>
    </row>
    <row r="39" spans="1:17" x14ac:dyDescent="0.3">
      <c r="A39" s="3" t="s">
        <v>23</v>
      </c>
      <c r="B39" s="76">
        <v>2326240.44</v>
      </c>
      <c r="C39" s="76">
        <v>2561789.4300000002</v>
      </c>
      <c r="D39" s="76">
        <v>1363701</v>
      </c>
      <c r="E39" s="76">
        <f>D39/0.03</f>
        <v>45456700</v>
      </c>
      <c r="G39" s="3" t="s">
        <v>23</v>
      </c>
      <c r="H39" s="76">
        <v>95632.41</v>
      </c>
      <c r="I39" s="76">
        <v>110730.7</v>
      </c>
      <c r="J39" s="76">
        <v>27343.22</v>
      </c>
      <c r="K39" s="76">
        <f>J39/0.07</f>
        <v>390617.42857142858</v>
      </c>
      <c r="M39" s="3" t="s">
        <v>23</v>
      </c>
      <c r="N39" s="76">
        <v>1879514.63</v>
      </c>
      <c r="O39" s="76">
        <v>2134010.1800000002</v>
      </c>
      <c r="P39" s="76">
        <v>1599224.91</v>
      </c>
      <c r="Q39" s="98">
        <f>P39/0.03</f>
        <v>53307497</v>
      </c>
    </row>
    <row r="40" spans="1:17" x14ac:dyDescent="0.3">
      <c r="A40" s="3" t="s">
        <v>24</v>
      </c>
      <c r="B40" s="76">
        <v>2861263.41</v>
      </c>
      <c r="C40" s="76">
        <v>3207328.71</v>
      </c>
      <c r="D40" s="76">
        <v>3428840.46</v>
      </c>
      <c r="E40" s="76">
        <f>D40/0.03</f>
        <v>114294682</v>
      </c>
      <c r="G40" s="3" t="s">
        <v>24</v>
      </c>
      <c r="H40" s="76">
        <v>141370.06</v>
      </c>
      <c r="I40" s="76">
        <v>153121.26</v>
      </c>
      <c r="J40" s="76">
        <v>123402.24000000001</v>
      </c>
      <c r="K40" s="76">
        <f>J40/0.07</f>
        <v>1762889.1428571427</v>
      </c>
      <c r="M40" s="3" t="s">
        <v>24</v>
      </c>
      <c r="N40" s="76">
        <v>2073567.76</v>
      </c>
      <c r="O40" s="76">
        <v>2156967.5</v>
      </c>
      <c r="P40" s="76">
        <v>2360393.9</v>
      </c>
      <c r="Q40" s="98">
        <f>P40/0.03</f>
        <v>78679796.666666672</v>
      </c>
    </row>
    <row r="41" spans="1:17" x14ac:dyDescent="0.3">
      <c r="A41" s="34" t="s">
        <v>25</v>
      </c>
      <c r="B41" s="77">
        <f>SUM(B38:B40)</f>
        <v>7730722.2599999998</v>
      </c>
      <c r="C41" s="77">
        <f>SUM(C38:C40)</f>
        <v>8439291.1499999985</v>
      </c>
      <c r="D41" s="77">
        <f>SUM(D38:D40)</f>
        <v>6584604.4500000002</v>
      </c>
      <c r="E41" s="71">
        <f>SUM(E38:E40)</f>
        <v>219486815</v>
      </c>
      <c r="G41" s="34" t="s">
        <v>25</v>
      </c>
      <c r="H41" s="77">
        <f>SUM(H38:H40)</f>
        <v>358585.38</v>
      </c>
      <c r="I41" s="77">
        <f>SUM(I38:I40)</f>
        <v>423565.64</v>
      </c>
      <c r="J41" s="77">
        <f>SUM(J38:J40)</f>
        <v>233498.83000000002</v>
      </c>
      <c r="K41" s="71">
        <f>SUM(K38:K40)</f>
        <v>3335697.5714285709</v>
      </c>
      <c r="M41" s="34" t="s">
        <v>25</v>
      </c>
      <c r="N41" s="77">
        <f>SUM(N38:N40)</f>
        <v>6219088.6899999995</v>
      </c>
      <c r="O41" s="77">
        <f>SUM(O38:O40)</f>
        <v>6702596.5500000007</v>
      </c>
      <c r="P41" s="77">
        <f>SUM(P38:P40)</f>
        <v>5999721.1600000001</v>
      </c>
      <c r="Q41" s="99">
        <f>SUM(Q38:Q40)</f>
        <v>199990705.33333334</v>
      </c>
    </row>
    <row r="42" spans="1:17" x14ac:dyDescent="0.3">
      <c r="A42" s="120"/>
      <c r="B42" s="120"/>
      <c r="C42" s="120"/>
      <c r="D42" s="120"/>
      <c r="E42" s="120"/>
      <c r="G42" s="120"/>
      <c r="H42" s="120"/>
      <c r="I42" s="120"/>
      <c r="J42" s="120"/>
      <c r="K42" s="120"/>
      <c r="M42" s="120"/>
      <c r="N42" s="120"/>
      <c r="O42" s="120"/>
      <c r="P42" s="120"/>
      <c r="Q42" s="120"/>
    </row>
    <row r="43" spans="1:17" x14ac:dyDescent="0.3">
      <c r="A43" s="3" t="s">
        <v>26</v>
      </c>
      <c r="B43" s="76">
        <v>3774190.41</v>
      </c>
      <c r="C43" s="76">
        <v>3899277.36</v>
      </c>
      <c r="D43" s="76">
        <v>4183464</v>
      </c>
      <c r="E43" s="61">
        <f>D43/0.03</f>
        <v>139448800</v>
      </c>
      <c r="G43" s="3" t="s">
        <v>26</v>
      </c>
      <c r="H43" s="76">
        <v>181638.46</v>
      </c>
      <c r="I43" s="76">
        <v>199794.68</v>
      </c>
      <c r="J43" s="76">
        <v>181990.01</v>
      </c>
      <c r="K43" s="61">
        <f>J43/0.07</f>
        <v>2599857.2857142854</v>
      </c>
      <c r="M43" s="3" t="s">
        <v>26</v>
      </c>
      <c r="N43" s="76">
        <v>2360373.04</v>
      </c>
      <c r="O43" s="76">
        <v>2416793.98</v>
      </c>
      <c r="P43" s="76">
        <v>2734822.93</v>
      </c>
      <c r="Q43" s="61">
        <f>P43/0.03</f>
        <v>91160764.333333343</v>
      </c>
    </row>
    <row r="44" spans="1:17" x14ac:dyDescent="0.3">
      <c r="A44" s="3" t="s">
        <v>27</v>
      </c>
      <c r="B44" s="76">
        <v>4044076.41</v>
      </c>
      <c r="C44" s="76">
        <v>4307921.04</v>
      </c>
      <c r="D44" s="76">
        <v>4433034.3099999996</v>
      </c>
      <c r="E44" s="76">
        <f>D44/0.03</f>
        <v>147767810.33333331</v>
      </c>
      <c r="G44" s="3" t="s">
        <v>27</v>
      </c>
      <c r="H44" s="76">
        <v>225257.72</v>
      </c>
      <c r="I44" s="76">
        <v>228023.96</v>
      </c>
      <c r="J44" s="76">
        <v>208930.23</v>
      </c>
      <c r="K44" s="76">
        <f>J44/0.07</f>
        <v>2984717.5714285714</v>
      </c>
      <c r="M44" s="3" t="s">
        <v>27</v>
      </c>
      <c r="N44" s="76">
        <v>2292106.7799999998</v>
      </c>
      <c r="O44" s="76">
        <v>2478016.12</v>
      </c>
      <c r="P44" s="76">
        <v>2569325.12</v>
      </c>
      <c r="Q44" s="76">
        <f>P44/0.03</f>
        <v>85644170.666666672</v>
      </c>
    </row>
    <row r="45" spans="1:17" x14ac:dyDescent="0.3">
      <c r="A45" s="3" t="s">
        <v>28</v>
      </c>
      <c r="B45" s="76">
        <v>2627136.54</v>
      </c>
      <c r="C45" s="76">
        <v>2825658.87</v>
      </c>
      <c r="D45" s="76">
        <v>3080309</v>
      </c>
      <c r="E45" s="76">
        <f>D45/0.03</f>
        <v>102676966.66666667</v>
      </c>
      <c r="G45" s="3" t="s">
        <v>28</v>
      </c>
      <c r="H45" s="76">
        <v>101193.28</v>
      </c>
      <c r="I45" s="76">
        <v>105190.21</v>
      </c>
      <c r="J45" s="76">
        <v>137390.76999999999</v>
      </c>
      <c r="K45" s="76">
        <f>J45/0.07</f>
        <v>1962725.2857142854</v>
      </c>
      <c r="M45" s="3" t="s">
        <v>28</v>
      </c>
      <c r="N45" s="76">
        <v>1973873.24</v>
      </c>
      <c r="O45" s="76">
        <v>2200742.16</v>
      </c>
      <c r="P45" s="76">
        <v>2345325.23</v>
      </c>
      <c r="Q45" s="76">
        <f>P45/0.03</f>
        <v>78177507.666666672</v>
      </c>
    </row>
    <row r="46" spans="1:17" x14ac:dyDescent="0.3">
      <c r="A46" s="34" t="s">
        <v>29</v>
      </c>
      <c r="B46" s="77">
        <f>SUM(B43:B45)</f>
        <v>10445403.359999999</v>
      </c>
      <c r="C46" s="77">
        <f>SUM(C43:C45)</f>
        <v>11032857.27</v>
      </c>
      <c r="D46" s="77">
        <f>SUM(D43:D45)</f>
        <v>11696807.309999999</v>
      </c>
      <c r="E46" s="71">
        <f>SUM(E43:E45)</f>
        <v>389893577</v>
      </c>
      <c r="G46" s="34" t="s">
        <v>29</v>
      </c>
      <c r="H46" s="77">
        <f>SUM(H43:H45)</f>
        <v>508089.45999999996</v>
      </c>
      <c r="I46" s="77">
        <f>SUM(I43:I45)</f>
        <v>533008.85</v>
      </c>
      <c r="J46" s="77">
        <f>SUM(J43:J45)</f>
        <v>528311.01</v>
      </c>
      <c r="K46" s="71">
        <f>SUM(K43:K45)</f>
        <v>7547300.1428571418</v>
      </c>
      <c r="M46" s="34" t="s">
        <v>29</v>
      </c>
      <c r="N46" s="77">
        <f>SUM(N43:N45)</f>
        <v>6626353.0600000005</v>
      </c>
      <c r="O46" s="77">
        <f>SUM(O43:O45)</f>
        <v>7095552.2599999998</v>
      </c>
      <c r="P46" s="77">
        <f>SUM(P43:P45)</f>
        <v>7649473.2800000012</v>
      </c>
      <c r="Q46" s="71">
        <f>SUM(Q43:Q45)</f>
        <v>254982442.66666669</v>
      </c>
    </row>
    <row r="47" spans="1:17" x14ac:dyDescent="0.3">
      <c r="A47" s="120"/>
      <c r="B47" s="120"/>
      <c r="C47" s="120"/>
      <c r="D47" s="120"/>
      <c r="E47" s="120"/>
      <c r="G47" s="120"/>
      <c r="H47" s="120"/>
      <c r="I47" s="120"/>
      <c r="J47" s="120"/>
      <c r="K47" s="120"/>
      <c r="M47" s="120"/>
      <c r="N47" s="126"/>
      <c r="O47" s="126"/>
      <c r="P47" s="120"/>
      <c r="Q47" s="120"/>
    </row>
    <row r="48" spans="1:17" x14ac:dyDescent="0.3">
      <c r="A48" s="3" t="s">
        <v>40</v>
      </c>
      <c r="B48" s="76">
        <v>2126159.0099999998</v>
      </c>
      <c r="C48" s="76">
        <v>2199428.0099999998</v>
      </c>
      <c r="D48" s="76">
        <v>2065782</v>
      </c>
      <c r="E48" s="61">
        <f>D48/0.03</f>
        <v>68859400</v>
      </c>
      <c r="G48" s="3" t="s">
        <v>40</v>
      </c>
      <c r="H48" s="76">
        <v>90736.59</v>
      </c>
      <c r="I48" s="76">
        <v>76753.78</v>
      </c>
      <c r="J48" s="76">
        <v>138952.82999999999</v>
      </c>
      <c r="K48" s="61">
        <f>J48/0.07</f>
        <v>1985040.4285714282</v>
      </c>
      <c r="M48" s="93" t="s">
        <v>40</v>
      </c>
      <c r="N48" s="61">
        <v>1927211.89</v>
      </c>
      <c r="O48" s="61">
        <v>2054125.46</v>
      </c>
      <c r="P48" s="94">
        <v>2204142.2400000002</v>
      </c>
      <c r="Q48" s="61">
        <f>P48/0.03</f>
        <v>73471408.000000015</v>
      </c>
    </row>
    <row r="49" spans="1:17" x14ac:dyDescent="0.3">
      <c r="A49" s="3" t="s">
        <v>31</v>
      </c>
      <c r="B49" s="76">
        <v>2143818.63</v>
      </c>
      <c r="C49" s="76">
        <v>2144025.33</v>
      </c>
      <c r="D49" s="76"/>
      <c r="E49" s="76">
        <f>D49/0.03</f>
        <v>0</v>
      </c>
      <c r="G49" s="3" t="s">
        <v>31</v>
      </c>
      <c r="H49" s="76">
        <v>104553.04</v>
      </c>
      <c r="I49" s="76">
        <v>81924.83</v>
      </c>
      <c r="J49" s="76"/>
      <c r="K49" s="76">
        <f>J49/0.07</f>
        <v>0</v>
      </c>
      <c r="M49" s="93" t="s">
        <v>31</v>
      </c>
      <c r="N49" s="76">
        <v>2024805.63</v>
      </c>
      <c r="O49" s="76">
        <v>2111507.2000000002</v>
      </c>
      <c r="P49" s="94"/>
      <c r="Q49" s="76">
        <f>P49/0.03</f>
        <v>0</v>
      </c>
    </row>
    <row r="50" spans="1:17" x14ac:dyDescent="0.3">
      <c r="A50" s="3" t="s">
        <v>32</v>
      </c>
      <c r="B50" s="76">
        <v>1459376.58</v>
      </c>
      <c r="C50" s="76">
        <v>1514363.07</v>
      </c>
      <c r="D50" s="76"/>
      <c r="E50" s="76">
        <f>D50/0.03</f>
        <v>0</v>
      </c>
      <c r="G50" s="3" t="s">
        <v>32</v>
      </c>
      <c r="H50" s="61">
        <v>76862.87</v>
      </c>
      <c r="I50" s="61">
        <v>67143.820000000007</v>
      </c>
      <c r="J50" s="76"/>
      <c r="K50" s="76">
        <f>J50/0.07</f>
        <v>0</v>
      </c>
      <c r="M50" s="93" t="s">
        <v>32</v>
      </c>
      <c r="N50" s="76">
        <v>2060682.96</v>
      </c>
      <c r="O50" s="76">
        <v>2091287.65</v>
      </c>
      <c r="P50" s="94"/>
      <c r="Q50" s="76">
        <f>P50/0.03</f>
        <v>0</v>
      </c>
    </row>
    <row r="51" spans="1:17" x14ac:dyDescent="0.3">
      <c r="A51" s="34" t="s">
        <v>33</v>
      </c>
      <c r="B51" s="77">
        <f>SUM(B48:B50)</f>
        <v>5729354.2199999997</v>
      </c>
      <c r="C51" s="77">
        <f>SUM(C48:C50)</f>
        <v>5857816.4100000001</v>
      </c>
      <c r="D51" s="77">
        <f>SUM(D48:D50)</f>
        <v>2065782</v>
      </c>
      <c r="E51" s="71">
        <f>SUM(E48:E50)</f>
        <v>68859400</v>
      </c>
      <c r="G51" s="34" t="s">
        <v>33</v>
      </c>
      <c r="H51" s="77">
        <f>SUM(H48:H50)</f>
        <v>272152.5</v>
      </c>
      <c r="I51" s="77">
        <f>SUM(I48:I50)</f>
        <v>225822.43</v>
      </c>
      <c r="J51" s="77">
        <f>SUM(J48:J50)</f>
        <v>138952.82999999999</v>
      </c>
      <c r="K51" s="71">
        <f>SUM(K48:K50)</f>
        <v>1985040.4285714282</v>
      </c>
      <c r="M51" s="95" t="s">
        <v>33</v>
      </c>
      <c r="N51" s="71">
        <f>SUM(N48:N50)</f>
        <v>6012700.4799999995</v>
      </c>
      <c r="O51" s="71">
        <f>SUM(O48:O50)</f>
        <v>6256920.3100000005</v>
      </c>
      <c r="P51" s="96">
        <f>SUM(P48:P50)</f>
        <v>2204142.2400000002</v>
      </c>
      <c r="Q51" s="71">
        <f>SUM(Q48:Q50)</f>
        <v>73471408.000000015</v>
      </c>
    </row>
    <row r="52" spans="1:17" x14ac:dyDescent="0.3">
      <c r="A52" s="120"/>
      <c r="B52" s="120"/>
      <c r="C52" s="120"/>
      <c r="D52" s="120"/>
      <c r="E52" s="120"/>
      <c r="G52" s="120"/>
      <c r="H52" s="120"/>
      <c r="I52" s="120"/>
      <c r="J52" s="120"/>
      <c r="K52" s="120"/>
      <c r="M52" s="120"/>
      <c r="N52" s="120"/>
      <c r="O52" s="120"/>
      <c r="P52" s="120"/>
      <c r="Q52" s="120"/>
    </row>
    <row r="53" spans="1:17" x14ac:dyDescent="0.3">
      <c r="A53" s="25" t="s">
        <v>34</v>
      </c>
      <c r="B53" s="54">
        <f>SUM(B36,B41,B46,B51)</f>
        <v>28153449.779999997</v>
      </c>
      <c r="C53" s="71">
        <f>C36+C41+C46+C51</f>
        <v>29753858.819999997</v>
      </c>
      <c r="D53" s="71">
        <f>D36+D41+D46+D51</f>
        <v>25155579.75</v>
      </c>
      <c r="E53" s="72">
        <f>SUM(E36+E41+E46+E51)</f>
        <v>838519325</v>
      </c>
      <c r="G53" s="25" t="s">
        <v>34</v>
      </c>
      <c r="H53" s="54">
        <f>SUM(H36,H41,H46,H51)</f>
        <v>1299057.95</v>
      </c>
      <c r="I53" s="71">
        <f>I36+I41+I46+I51</f>
        <v>1360195.0199999998</v>
      </c>
      <c r="J53" s="71">
        <f>J36+J41+J46+J51</f>
        <v>1119895.6800000002</v>
      </c>
      <c r="K53" s="72">
        <f>SUM(K36+K41+K46+K51)</f>
        <v>15998509.714285713</v>
      </c>
      <c r="M53" s="25" t="s">
        <v>34</v>
      </c>
      <c r="N53" s="54">
        <f>SUM(N36,N41,N46,N51)</f>
        <v>24060640.02</v>
      </c>
      <c r="O53" s="71">
        <f>O36+O41+O46+O51</f>
        <v>25645963.060000002</v>
      </c>
      <c r="P53" s="71">
        <f>P36+P41+P46+P51</f>
        <v>21979979.760000005</v>
      </c>
      <c r="Q53" s="72">
        <f>SUM(Q36+Q41+Q46+Q51)</f>
        <v>732665992</v>
      </c>
    </row>
  </sheetData>
  <mergeCells count="30">
    <mergeCell ref="A11:D11"/>
    <mergeCell ref="A16:D16"/>
    <mergeCell ref="A21:D21"/>
    <mergeCell ref="A26:D26"/>
    <mergeCell ref="A4:D4"/>
    <mergeCell ref="F4:I4"/>
    <mergeCell ref="F11:I11"/>
    <mergeCell ref="F16:I16"/>
    <mergeCell ref="F21:I21"/>
    <mergeCell ref="F26:I26"/>
    <mergeCell ref="K11:O11"/>
    <mergeCell ref="K4:O4"/>
    <mergeCell ref="K16:O16"/>
    <mergeCell ref="K21:O21"/>
    <mergeCell ref="K26:O26"/>
    <mergeCell ref="A30:E30"/>
    <mergeCell ref="A37:E37"/>
    <mergeCell ref="A42:E42"/>
    <mergeCell ref="A47:E47"/>
    <mergeCell ref="A52:E52"/>
    <mergeCell ref="G30:K30"/>
    <mergeCell ref="G37:K37"/>
    <mergeCell ref="G42:K42"/>
    <mergeCell ref="G47:K47"/>
    <mergeCell ref="G52:K52"/>
    <mergeCell ref="M30:Q30"/>
    <mergeCell ref="M37:Q37"/>
    <mergeCell ref="M42:Q42"/>
    <mergeCell ref="M47:Q47"/>
    <mergeCell ref="M52:Q52"/>
  </mergeCells>
  <pageMargins left="0.7" right="0.7" top="0.75" bottom="0.75" header="0.3" footer="0.3"/>
  <pageSetup orientation="portrait" horizontalDpi="4294967295" verticalDpi="4294967295" r:id="rId1"/>
  <ignoredErrors>
    <ignoredError sqref="D10 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Hotel Occ</vt:lpstr>
      <vt:lpstr>VRM Occ</vt:lpstr>
      <vt:lpstr>Tax Retail GSOB</vt:lpstr>
      <vt:lpstr>Tax Lodging GSOB</vt:lpstr>
      <vt:lpstr>Tax Lodging Foley</vt:lpstr>
      <vt:lpstr>Tax Retail Foley</vt:lpstr>
      <vt:lpstr>RECORDS - NO 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Parrish</dc:creator>
  <cp:lastModifiedBy>Katie Parrish</cp:lastModifiedBy>
  <cp:lastPrinted>2020-03-04T16:01:08Z</cp:lastPrinted>
  <dcterms:created xsi:type="dcterms:W3CDTF">2020-03-04T15:01:55Z</dcterms:created>
  <dcterms:modified xsi:type="dcterms:W3CDTF">2020-11-19T18:26:10Z</dcterms:modified>
</cp:coreProperties>
</file>